
<file path=[Content_Types].xml><?xml version="1.0" encoding="utf-8"?>
<Types xmlns="http://schemas.openxmlformats.org/package/2006/content-types">
  <Default Extension="xml" ContentType="application/xml"/>
  <Default Extension="jpeg" ContentType="image/jpeg"/>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215"/>
  <workbookPr autoCompressPictures="0"/>
  <mc:AlternateContent xmlns:mc="http://schemas.openxmlformats.org/markup-compatibility/2006">
    <mc:Choice Requires="x15">
      <x15ac:absPath xmlns:x15ac="http://schemas.microsoft.com/office/spreadsheetml/2010/11/ac" url="/Users/JohnnyUelmenMBair/Desktop/Final Green Fund Dual-Flush Toilet Proposal Materials/"/>
    </mc:Choice>
  </mc:AlternateContent>
  <bookViews>
    <workbookView xWindow="8760" yWindow="460" windowWidth="21020" windowHeight="13540" tabRatio="576" activeTab="1"/>
  </bookViews>
  <sheets>
    <sheet name="ImpactCalculator" sheetId="13" r:id="rId1"/>
    <sheet name="Budget" sheetId="14" r:id="rId2"/>
    <sheet name="Units" sheetId="15" r:id="rId3"/>
    <sheet name="Example_ImpactCalculator" sheetId="12" r:id="rId4"/>
    <sheet name="Example_Budget" sheetId="9" r:id="rId5"/>
  </sheets>
  <calcPr calcId="15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B6" i="14" l="1"/>
  <c r="B18" i="14"/>
  <c r="B31" i="13"/>
  <c r="B28" i="13"/>
  <c r="B24" i="13"/>
  <c r="B9" i="13"/>
  <c r="B12" i="14"/>
  <c r="B15" i="14"/>
  <c r="B15" i="13"/>
  <c r="B18" i="13"/>
  <c r="B23" i="13"/>
  <c r="B17" i="14"/>
  <c r="B20" i="14"/>
  <c r="B24" i="14"/>
  <c r="B25" i="14"/>
  <c r="E6" i="14"/>
  <c r="E7" i="14"/>
  <c r="E8" i="14"/>
  <c r="E9" i="14"/>
  <c r="E10" i="14"/>
  <c r="E11" i="14"/>
  <c r="E12" i="14"/>
  <c r="D12" i="14"/>
  <c r="C12" i="14"/>
  <c r="B27" i="13"/>
  <c r="B15" i="12"/>
  <c r="B18" i="12"/>
  <c r="B23" i="12"/>
  <c r="B20" i="9"/>
  <c r="B15" i="9"/>
  <c r="B18" i="9"/>
  <c r="B23" i="9"/>
  <c r="B27" i="12"/>
  <c r="B28" i="12"/>
  <c r="B31" i="12"/>
  <c r="B30" i="12"/>
  <c r="B24" i="12"/>
  <c r="B21" i="9"/>
  <c r="B9" i="12"/>
  <c r="B27" i="9"/>
  <c r="B28" i="9"/>
  <c r="E14" i="9"/>
  <c r="E13" i="9"/>
  <c r="E12" i="9"/>
  <c r="E11" i="9"/>
  <c r="E10" i="9"/>
  <c r="E9" i="9"/>
  <c r="E8" i="9"/>
  <c r="E7" i="9"/>
  <c r="E6" i="9"/>
  <c r="E15" i="9"/>
  <c r="D15" i="9"/>
  <c r="C15" i="9"/>
</calcChain>
</file>

<file path=xl/comments1.xml><?xml version="1.0" encoding="utf-8"?>
<comments xmlns="http://schemas.openxmlformats.org/spreadsheetml/2006/main">
  <authors>
    <author>Microsoft Office User</author>
  </authors>
  <commentList>
    <comment ref="B6" authorId="0">
      <text>
        <r>
          <rPr>
            <b/>
            <sz val="10"/>
            <color indexed="81"/>
            <rFont val="Calibri"/>
          </rPr>
          <t>Microsoft Office User:</t>
        </r>
        <r>
          <rPr>
            <sz val="10"/>
            <color indexed="81"/>
            <rFont val="Calibri"/>
          </rPr>
          <t xml:space="preserve">
insert correct cost for each unit, as well as the total  number to be included </t>
        </r>
      </text>
    </comment>
  </commentList>
</comments>
</file>

<file path=xl/sharedStrings.xml><?xml version="1.0" encoding="utf-8"?>
<sst xmlns="http://schemas.openxmlformats.org/spreadsheetml/2006/main" count="203" uniqueCount="113">
  <si>
    <t>University of Wiscosnin-Madison Student Green Fund</t>
  </si>
  <si>
    <t>Budget Item</t>
  </si>
  <si>
    <t>Green Fund Request</t>
  </si>
  <si>
    <t>Host Facility Contribution</t>
  </si>
  <si>
    <t>Outside Grant/Rebate</t>
  </si>
  <si>
    <t>Budget Request</t>
  </si>
  <si>
    <t>TOTAL</t>
  </si>
  <si>
    <t>Total</t>
  </si>
  <si>
    <t>Lighting Efficiency Upgrades in the Hallways of Ogg Residence</t>
  </si>
  <si>
    <t>Energy efficient light balasts</t>
  </si>
  <si>
    <t>LED light bulbs</t>
  </si>
  <si>
    <t>Motion sensors</t>
  </si>
  <si>
    <t>Labor to procure materials</t>
  </si>
  <si>
    <t>Labor to install materials</t>
  </si>
  <si>
    <t>Wiring and other hardware</t>
  </si>
  <si>
    <t>Labor to educate residents</t>
  </si>
  <si>
    <t>Labor to coordinate the project</t>
  </si>
  <si>
    <t>Estimated annual cost savings</t>
  </si>
  <si>
    <t>Budget request from UW-Madison Green Fund</t>
  </si>
  <si>
    <t>Years to payback if applicant paid back total Green Fund request</t>
  </si>
  <si>
    <t>Committed years of returning cost savings to the Green Fund</t>
  </si>
  <si>
    <t>Total funds comitted to payback to the Green Fund</t>
  </si>
  <si>
    <t>Total funds returned to the host facility over the life of the installation</t>
  </si>
  <si>
    <t>Annual cost of current system</t>
  </si>
  <si>
    <t>Annual cost of proposed system</t>
  </si>
  <si>
    <t>Annual cost savings</t>
  </si>
  <si>
    <t>Average annual consumption of existing system</t>
  </si>
  <si>
    <t>Potential years of service remaining for existing system</t>
  </si>
  <si>
    <t>Cost savings over the life of the proposed system</t>
  </si>
  <si>
    <t>Estimated cost savings for the life of the proposed system</t>
  </si>
  <si>
    <t>Indoor air quality</t>
  </si>
  <si>
    <t>What evidence suggests this?</t>
  </si>
  <si>
    <t>Exposure to environmental contaminants</t>
  </si>
  <si>
    <t>Workplace safety</t>
  </si>
  <si>
    <t>Educational opportunities</t>
  </si>
  <si>
    <t>Creation of aestheticly pleasing and social public places</t>
  </si>
  <si>
    <t>Annual reduction in resource consumption</t>
  </si>
  <si>
    <t>Reduction in resource consumption over the life of the proposed system</t>
  </si>
  <si>
    <t>Impact Calculator</t>
  </si>
  <si>
    <t>Social Impact</t>
  </si>
  <si>
    <t>Budget Payback to Green Fund</t>
  </si>
  <si>
    <t>Estimate from Juan Gonzalez, facilities manager for Ogg Residence</t>
  </si>
  <si>
    <t>Procurement records show lighting was last updated in 2002</t>
  </si>
  <si>
    <t>kWh</t>
  </si>
  <si>
    <t>KWh</t>
  </si>
  <si>
    <t>N/A</t>
  </si>
  <si>
    <t>Motion sensors will maintain well-lit working and living environments without requiring lights to be on all the time</t>
  </si>
  <si>
    <t>Ogg residents and staff will get exposed to the idea of energy efficent lighting indirectly by interacting with the installation and directly through Residence Life education efforts</t>
  </si>
  <si>
    <t>Annual reduction in carbon production</t>
  </si>
  <si>
    <t>Reduction in carbon production over the life of the proposed system</t>
  </si>
  <si>
    <t>US Tons</t>
  </si>
  <si>
    <t>Years</t>
  </si>
  <si>
    <t>Average cost per unit</t>
  </si>
  <si>
    <t>Data Input</t>
  </si>
  <si>
    <t>Economic Impact</t>
  </si>
  <si>
    <t>Environmental Impact</t>
  </si>
  <si>
    <t>Estimated potential life of the existing system (in years)</t>
  </si>
  <si>
    <t>Years of service to date of existing system (in years)</t>
  </si>
  <si>
    <t>Potential life of the proposed system (in years)</t>
  </si>
  <si>
    <t>Average annual consumption of proposed system</t>
  </si>
  <si>
    <t>Labor to account for funds during installation and Green Fund payback period</t>
  </si>
  <si>
    <t>Estimate from UW Business Services procurement staff (30 person hours @ $30/hr)</t>
  </si>
  <si>
    <t>Estimate from Physical plant staff (250 person hours @ $30/hr)</t>
  </si>
  <si>
    <t>Estimate from Ogg Residence accountant (50 person hours @ $30/hr)</t>
  </si>
  <si>
    <t>Estimate from Ogg facilities staff (40 person hours @ $30/hr)</t>
  </si>
  <si>
    <t>Estimate from residence life staff (40 person hours @ $15/hr)</t>
  </si>
  <si>
    <t>Units</t>
  </si>
  <si>
    <t>The building is metered. Average from utility bills from the last 5 years</t>
  </si>
  <si>
    <t>US tons of carbon/kWh</t>
  </si>
  <si>
    <t>Explain how you arrived at this cost estimate and your sources of information</t>
  </si>
  <si>
    <t>Carbon Converstion Multiplier: convert energy/gas/solid waste units to carbon emissions</t>
  </si>
  <si>
    <t>Describe the anticipated impact of your proposed project on the following</t>
  </si>
  <si>
    <t>Water</t>
  </si>
  <si>
    <t>Water is metered on the way into a building but not out into the sewer. The utility assumes the same value for sewer as water usage, so the total charge for water and sewer is $0.0059809/gallon</t>
  </si>
  <si>
    <t>The sewer rate for food service buildings may go up soon. The utility assumes more solids go into sewer system from food service. A case could be made to avoid this additional charge by demonstrating composting practices.</t>
  </si>
  <si>
    <t>Solid Waste</t>
  </si>
  <si>
    <t>See Water line 3 for additional information on compost</t>
  </si>
  <si>
    <t>Gas</t>
  </si>
  <si>
    <t>Kitchens have a meter for cooking gas</t>
  </si>
  <si>
    <t>Steam Heat</t>
  </si>
  <si>
    <t>Electricity</t>
  </si>
  <si>
    <t>Carbon</t>
  </si>
  <si>
    <t>Difficult to control at the building level</t>
  </si>
  <si>
    <t>UW-Madison pays $0.0033100/gallon for water usage and $0.0026709/ gallon for sewer</t>
  </si>
  <si>
    <t>UW-Madison manages its own waste hauling. This allows significant fiscal autonomy to pay back a facility that reduces the load going to the landfill.</t>
  </si>
  <si>
    <t>UW-Madison pays $3.8932/MM Btu</t>
  </si>
  <si>
    <t>UW-Madison pays $4.92/MM Btu</t>
  </si>
  <si>
    <t>UW-Madison pays $0.0386/kWh for Summer On Peak (day), $0.0250/kWh for Summer Off Peak (night), $0.0371/kWh for Winter On Peak (day), and $0.0250/kWh for Off Peak (night)</t>
  </si>
  <si>
    <t>Please show your work, state your assumptions, and cite your data sources</t>
  </si>
  <si>
    <t>Took an average of on and off peak and summer and winter rates for kWhs  (0.0386 + 0.025 + 0.025 + 0.0371) / 4 = 0.031425</t>
  </si>
  <si>
    <t>Quote from manufacturer (General Electric) see attached</t>
  </si>
  <si>
    <t>Quote from General Electric see attached</t>
  </si>
  <si>
    <t>2.16 lbs carbon emissions / kWh (assumes subbituminous coal as energy source: www.eia.gov/tools/faqs/faq.cfm?id=74&amp;t=11) * 1 US Ton / 2,000 lbs = 0.00108 US Tons carbon emissions / kWh</t>
  </si>
  <si>
    <t>Different sources of electricty have different carbon footprints. www.eia.gov provides some helpful equivilents for electricity and gas units to carbon emissions</t>
  </si>
  <si>
    <t>The UW-Madison pays $0.0434/US ton-hr for chilled water</t>
  </si>
  <si>
    <t>UW-Madison pays $45/ US ton in tipping fees at the landfill. A trash truck transports roughly 10 tons/ load. It costs roughly $0.50/ mile to drive the truck to the landfill which is a 10 mile round trip. Two staff people operate the truck at roughly $30/hour for 1.5 hours round trip per person.</t>
  </si>
  <si>
    <t>See "7_GreenFund_Application_CarbonCalculationResources" for additional resources</t>
  </si>
  <si>
    <t>gallons</t>
  </si>
  <si>
    <t>UW-Madison pays $0.0059809 per/gallon of cold water</t>
  </si>
  <si>
    <r>
      <t>CO</t>
    </r>
    <r>
      <rPr>
        <vertAlign val="subscript"/>
        <sz val="10"/>
        <color theme="1"/>
        <rFont val="2"/>
      </rPr>
      <t>2</t>
    </r>
    <r>
      <rPr>
        <sz val="10"/>
        <color theme="1"/>
        <rFont val="2"/>
      </rPr>
      <t>-equivalent greenhouse gas (lbs.)</t>
    </r>
  </si>
  <si>
    <t>Retrofit hardware</t>
  </si>
  <si>
    <t>Reducing bathroom water consumption: replacing urinals with high efficiency low-flow units on campus</t>
  </si>
  <si>
    <t>According to UW Housing, the newly installed 0.25 gpf units "have had no repairs since they have been installed" and "everything seems to be going well" (~2 months as of mid-October, 2017).</t>
  </si>
  <si>
    <r>
      <t>According to WECalc.org, area code 53703 uses 0.0035 kWh of energy for every 1 gallon of water ued indoors. Furthermore, electricity generated in WI emits 1.73 pounds of CO</t>
    </r>
    <r>
      <rPr>
        <vertAlign val="subscript"/>
        <sz val="10"/>
        <color theme="1"/>
        <rFont val="Times New Roman"/>
      </rPr>
      <t>2</t>
    </r>
    <r>
      <rPr>
        <sz val="10"/>
        <color theme="1"/>
        <rFont val="Times New Roman"/>
      </rPr>
      <t>-equivalent greenhouse gases per kWh generated.  Lastly, 0.00605 lbs. of CO2-equivalent greenhouse gases are emitted from each gallon of cold water used indoors.</t>
    </r>
  </si>
  <si>
    <t>gallons over 15 years, total</t>
  </si>
  <si>
    <t>gallons per year</t>
  </si>
  <si>
    <r>
      <t>CO</t>
    </r>
    <r>
      <rPr>
        <vertAlign val="subscript"/>
        <sz val="10"/>
        <color theme="1"/>
        <rFont val="2"/>
      </rPr>
      <t>2</t>
    </r>
    <r>
      <rPr>
        <sz val="10"/>
        <color theme="1"/>
        <rFont val="2"/>
      </rPr>
      <t>-equivalent greenhouse gas (lbs.), over 15 years</t>
    </r>
  </si>
  <si>
    <r>
      <t>CO</t>
    </r>
    <r>
      <rPr>
        <vertAlign val="subscript"/>
        <sz val="10"/>
        <color theme="1"/>
        <rFont val="2"/>
      </rPr>
      <t>2</t>
    </r>
    <r>
      <rPr>
        <sz val="10"/>
        <color theme="1"/>
        <rFont val="2"/>
      </rPr>
      <t>-equivalent greenhouse gas (lbs.) annually</t>
    </r>
  </si>
  <si>
    <t>Estimate from Mike Henry, buildings &amp; grounds superivsor for UW Housing</t>
  </si>
  <si>
    <t>Data from Mike Henry, buildings &amp; grounds superivsor for UW Housing</t>
  </si>
  <si>
    <t>To gain best estimates of daily usage, 15-minute interval data recorded urinal use and toilet flushing (for all genders) at Chadbourne, Ogg, and Phillips residence halls (see attached data collection sheet for raw values and more information).  Usage was averaged by gender for all three locations and used as a proxy for daily consumption rates. Total consumption was calculated for each respective location's operation hours (i.e. 7:30a-5:30p) and did not include hours for when each building was closed.</t>
  </si>
  <si>
    <t>Zurn AquaVantage 1.1/1.6 dual-flush valve</t>
  </si>
  <si>
    <t>Reducing bathroom water consumption: replacing toilets with high efficiency dual-flush (low flow option) valve units on campus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</si>
</sst>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quot;$&quot;#,##0"/>
    <numFmt numFmtId="165" formatCode="&quot;$&quot;#,##0.000000"/>
    <numFmt numFmtId="166" formatCode="0.000000"/>
    <numFmt numFmtId="167" formatCode="&quot;$&quot;#,##0.00"/>
  </numFmts>
  <fonts count="17" x14ac:knownFonts="1">
    <font>
      <sz val="12"/>
      <color theme="1"/>
      <name val="Calibri"/>
      <family val="2"/>
      <scheme val="minor"/>
    </font>
    <font>
      <sz val="10"/>
      <name val="Verdana"/>
    </font>
    <font>
      <sz val="10"/>
      <name val="Times New Roman"/>
    </font>
    <font>
      <sz val="10"/>
      <color theme="1"/>
      <name val="Times New Roman"/>
    </font>
    <font>
      <sz val="8"/>
      <name val="Calibri"/>
      <family val="2"/>
      <scheme val="minor"/>
    </font>
    <font>
      <b/>
      <sz val="10"/>
      <name val="Times New Roman"/>
    </font>
    <font>
      <b/>
      <sz val="10"/>
      <color theme="1"/>
      <name val="Times New Roman"/>
    </font>
    <font>
      <sz val="12"/>
      <name val="Times New Roman"/>
    </font>
    <font>
      <sz val="10"/>
      <color theme="1"/>
      <name val="Calibri"/>
      <family val="2"/>
      <scheme val="minor"/>
    </font>
    <font>
      <sz val="10"/>
      <color rgb="FFFF0000"/>
      <name val="Times New Roman"/>
    </font>
    <font>
      <u/>
      <sz val="12"/>
      <color theme="10"/>
      <name val="Calibri"/>
      <family val="2"/>
      <scheme val="minor"/>
    </font>
    <font>
      <u/>
      <sz val="12"/>
      <color theme="11"/>
      <name val="Calibri"/>
      <family val="2"/>
      <scheme val="minor"/>
    </font>
    <font>
      <vertAlign val="subscript"/>
      <sz val="10"/>
      <color theme="1"/>
      <name val="2"/>
    </font>
    <font>
      <sz val="10"/>
      <color theme="1"/>
      <name val="2"/>
    </font>
    <font>
      <vertAlign val="subscript"/>
      <sz val="10"/>
      <color theme="1"/>
      <name val="Times New Roman"/>
    </font>
    <font>
      <sz val="10"/>
      <color indexed="81"/>
      <name val="Calibri"/>
    </font>
    <font>
      <b/>
      <sz val="10"/>
      <color indexed="81"/>
      <name val="Calibri"/>
    </font>
  </fonts>
  <fills count="10">
    <fill>
      <patternFill patternType="none"/>
    </fill>
    <fill>
      <patternFill patternType="gray125"/>
    </fill>
    <fill>
      <patternFill patternType="solid">
        <fgColor theme="9" tint="0.59999389629810485"/>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7" tint="0.79998168889431442"/>
        <bgColor indexed="64"/>
      </patternFill>
    </fill>
    <fill>
      <patternFill patternType="solid">
        <fgColor theme="7" tint="0.59999389629810485"/>
        <bgColor indexed="64"/>
      </patternFill>
    </fill>
  </fills>
  <borders count="23">
    <border>
      <left/>
      <right/>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top/>
      <bottom/>
      <diagonal/>
    </border>
    <border>
      <left style="thin">
        <color theme="2" tint="-0.499984740745262"/>
      </left>
      <right style="thin">
        <color theme="2" tint="-0.499984740745262"/>
      </right>
      <top/>
      <bottom style="thin">
        <color theme="2" tint="-0.499984740745262"/>
      </bottom>
      <diagonal/>
    </border>
    <border>
      <left style="thin">
        <color theme="2" tint="-0.499984740745262"/>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right style="thin">
        <color theme="2" tint="-0.499984740745262"/>
      </right>
      <top/>
      <bottom/>
      <diagonal/>
    </border>
    <border>
      <left style="thin">
        <color auto="1"/>
      </left>
      <right style="thin">
        <color auto="1"/>
      </right>
      <top style="thin">
        <color auto="1"/>
      </top>
      <bottom style="thin">
        <color auto="1"/>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top style="thin">
        <color auto="1"/>
      </top>
      <bottom style="thin">
        <color auto="1"/>
      </bottom>
      <diagonal/>
    </border>
    <border>
      <left style="thin">
        <color theme="2" tint="-0.499984740745262"/>
      </left>
      <right/>
      <top/>
      <bottom style="thin">
        <color theme="2" tint="-0.499984740745262"/>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theme="2" tint="-0.499984740745262"/>
      </bottom>
      <diagonal/>
    </border>
    <border>
      <left style="thin">
        <color auto="1"/>
      </left>
      <right/>
      <top style="thin">
        <color theme="2" tint="-0.499984740745262"/>
      </top>
      <bottom style="thin">
        <color auto="1"/>
      </bottom>
      <diagonal/>
    </border>
  </borders>
  <cellStyleXfs count="14">
    <xf numFmtId="0" fontId="0" fillId="0" borderId="0"/>
    <xf numFmtId="0" fontId="1" fillId="0" borderId="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cellStyleXfs>
  <cellXfs count="106">
    <xf numFmtId="0" fontId="0" fillId="0" borderId="0" xfId="0"/>
    <xf numFmtId="0" fontId="3" fillId="0" borderId="0" xfId="0" applyFont="1" applyAlignment="1">
      <alignment vertical="center" wrapText="1"/>
    </xf>
    <xf numFmtId="0" fontId="3" fillId="8" borderId="3" xfId="0" applyFont="1" applyFill="1" applyBorder="1" applyAlignment="1">
      <alignment horizontal="center" vertical="center" wrapText="1"/>
    </xf>
    <xf numFmtId="0" fontId="2" fillId="3" borderId="1" xfId="1" applyFont="1" applyFill="1" applyBorder="1" applyAlignment="1">
      <alignment vertical="center" wrapText="1"/>
    </xf>
    <xf numFmtId="0" fontId="3" fillId="2" borderId="7" xfId="0" applyFont="1" applyFill="1" applyBorder="1" applyAlignment="1">
      <alignment vertical="center" wrapText="1"/>
    </xf>
    <xf numFmtId="0" fontId="3" fillId="3" borderId="1" xfId="0" applyFont="1" applyFill="1" applyBorder="1" applyAlignment="1">
      <alignment wrapText="1"/>
    </xf>
    <xf numFmtId="0" fontId="3" fillId="0" borderId="0" xfId="0" applyFont="1" applyAlignment="1">
      <alignment wrapText="1"/>
    </xf>
    <xf numFmtId="0" fontId="3" fillId="0" borderId="0" xfId="0" applyFont="1" applyAlignment="1">
      <alignment vertical="center"/>
    </xf>
    <xf numFmtId="0" fontId="3" fillId="0" borderId="0" xfId="0" applyFont="1" applyFill="1" applyAlignment="1">
      <alignment vertical="center"/>
    </xf>
    <xf numFmtId="0" fontId="3" fillId="4" borderId="1" xfId="0" applyFont="1" applyFill="1" applyBorder="1" applyAlignment="1">
      <alignment horizontal="center" vertical="center" wrapText="1"/>
    </xf>
    <xf numFmtId="164" fontId="3" fillId="5" borderId="1" xfId="0" applyNumberFormat="1" applyFont="1" applyFill="1" applyBorder="1" applyAlignment="1">
      <alignment horizontal="center" vertical="center" wrapText="1"/>
    </xf>
    <xf numFmtId="0" fontId="3" fillId="0" borderId="0" xfId="0" applyFont="1" applyAlignment="1">
      <alignment horizontal="center" vertical="center" wrapText="1"/>
    </xf>
    <xf numFmtId="164" fontId="8" fillId="4" borderId="1" xfId="0" applyNumberFormat="1" applyFont="1" applyFill="1" applyBorder="1" applyAlignment="1">
      <alignment horizontal="center" vertical="center" wrapText="1"/>
    </xf>
    <xf numFmtId="164" fontId="8" fillId="5" borderId="1" xfId="0" applyNumberFormat="1" applyFont="1" applyFill="1" applyBorder="1" applyAlignment="1">
      <alignment horizontal="center" vertical="center" wrapText="1"/>
    </xf>
    <xf numFmtId="0" fontId="8" fillId="3" borderId="1" xfId="0" applyFont="1" applyFill="1" applyBorder="1" applyAlignment="1">
      <alignment wrapText="1"/>
    </xf>
    <xf numFmtId="0" fontId="3" fillId="2" borderId="1" xfId="0" applyFont="1" applyFill="1" applyBorder="1" applyAlignment="1">
      <alignment wrapText="1"/>
    </xf>
    <xf numFmtId="0" fontId="8" fillId="0" borderId="0" xfId="0" applyFont="1" applyAlignment="1">
      <alignment wrapText="1"/>
    </xf>
    <xf numFmtId="0" fontId="2" fillId="6" borderId="1" xfId="1" applyFont="1" applyFill="1" applyBorder="1" applyAlignment="1">
      <alignment horizontal="left" vertical="center" wrapText="1"/>
    </xf>
    <xf numFmtId="164" fontId="3" fillId="7" borderId="1" xfId="0" applyNumberFormat="1" applyFont="1" applyFill="1" applyBorder="1" applyAlignment="1">
      <alignment horizontal="center" vertical="center" wrapText="1"/>
    </xf>
    <xf numFmtId="0" fontId="3" fillId="0" borderId="2" xfId="0" applyFont="1" applyBorder="1" applyAlignment="1">
      <alignment horizontal="left" vertical="center" wrapText="1"/>
    </xf>
    <xf numFmtId="164" fontId="3" fillId="0" borderId="6" xfId="0" applyNumberFormat="1" applyFont="1" applyBorder="1" applyAlignment="1">
      <alignment horizontal="center" vertical="center" wrapText="1"/>
    </xf>
    <xf numFmtId="2" fontId="3" fillId="7" borderId="1" xfId="0" applyNumberFormat="1" applyFont="1" applyFill="1" applyBorder="1" applyAlignment="1">
      <alignment horizontal="center" vertical="center" wrapText="1"/>
    </xf>
    <xf numFmtId="2" fontId="3" fillId="0" borderId="6" xfId="0" applyNumberFormat="1" applyFont="1" applyBorder="1" applyAlignment="1">
      <alignment horizontal="center" vertical="center" wrapText="1"/>
    </xf>
    <xf numFmtId="0" fontId="2" fillId="3" borderId="1" xfId="1" applyFont="1" applyFill="1" applyBorder="1" applyAlignment="1">
      <alignment horizontal="left" vertical="center" wrapText="1"/>
    </xf>
    <xf numFmtId="2" fontId="3" fillId="4" borderId="1" xfId="0" applyNumberFormat="1" applyFont="1" applyFill="1" applyBorder="1" applyAlignment="1">
      <alignment horizontal="center" vertical="center" wrapText="1"/>
    </xf>
    <xf numFmtId="0" fontId="3" fillId="2" borderId="1" xfId="0" applyFont="1" applyFill="1" applyBorder="1" applyAlignment="1">
      <alignment horizontal="left" vertical="center" wrapText="1"/>
    </xf>
    <xf numFmtId="0" fontId="8" fillId="8" borderId="3" xfId="0" applyFont="1" applyFill="1" applyBorder="1" applyAlignment="1">
      <alignment horizontal="center" vertical="center" wrapText="1"/>
    </xf>
    <xf numFmtId="0" fontId="3" fillId="8" borderId="7" xfId="0" applyFont="1" applyFill="1" applyBorder="1" applyAlignment="1">
      <alignment horizontal="center" vertical="center" wrapText="1"/>
    </xf>
    <xf numFmtId="0" fontId="3" fillId="3" borderId="7" xfId="0" applyFont="1" applyFill="1" applyBorder="1" applyAlignment="1">
      <alignment vertical="center" wrapText="1"/>
    </xf>
    <xf numFmtId="0" fontId="3" fillId="3" borderId="4"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8" borderId="7" xfId="0" applyFont="1" applyFill="1" applyBorder="1" applyAlignment="1">
      <alignment vertical="center" wrapText="1"/>
    </xf>
    <xf numFmtId="0" fontId="3" fillId="3" borderId="7" xfId="0" applyFont="1" applyFill="1" applyBorder="1" applyAlignment="1">
      <alignment horizontal="center" vertical="center" wrapText="1"/>
    </xf>
    <xf numFmtId="0" fontId="3" fillId="0" borderId="0" xfId="0" applyFont="1" applyFill="1" applyBorder="1" applyAlignment="1">
      <alignment horizontal="center" vertical="center" wrapText="1"/>
    </xf>
    <xf numFmtId="3" fontId="3" fillId="4" borderId="7" xfId="0" applyNumberFormat="1" applyFont="1" applyFill="1" applyBorder="1" applyAlignment="1">
      <alignment horizontal="center" vertical="center" wrapText="1"/>
    </xf>
    <xf numFmtId="164" fontId="3" fillId="5" borderId="7" xfId="0" applyNumberFormat="1" applyFont="1" applyFill="1" applyBorder="1" applyAlignment="1">
      <alignment horizontal="center" vertical="center" wrapText="1"/>
    </xf>
    <xf numFmtId="0" fontId="3" fillId="4" borderId="7" xfId="0" applyFont="1" applyFill="1" applyBorder="1" applyAlignment="1">
      <alignment horizontal="center" vertical="center" wrapText="1"/>
    </xf>
    <xf numFmtId="0" fontId="2" fillId="2" borderId="7" xfId="1" applyFont="1" applyFill="1" applyBorder="1" applyAlignment="1">
      <alignment vertical="center" wrapText="1"/>
    </xf>
    <xf numFmtId="0" fontId="3" fillId="5" borderId="7" xfId="0" applyFont="1" applyFill="1" applyBorder="1" applyAlignment="1">
      <alignment horizontal="center" vertical="center" wrapText="1"/>
    </xf>
    <xf numFmtId="0" fontId="2" fillId="3" borderId="20" xfId="1" applyFont="1" applyFill="1" applyBorder="1" applyAlignment="1">
      <alignment vertical="center" wrapText="1"/>
    </xf>
    <xf numFmtId="0" fontId="3" fillId="4" borderId="7" xfId="0" applyFont="1" applyFill="1" applyBorder="1" applyAlignment="1">
      <alignment horizontal="left" vertical="center" wrapText="1"/>
    </xf>
    <xf numFmtId="0" fontId="3" fillId="2" borderId="14" xfId="0" applyFont="1" applyFill="1" applyBorder="1" applyAlignment="1">
      <alignment vertical="center" wrapText="1"/>
    </xf>
    <xf numFmtId="0" fontId="3" fillId="2" borderId="21" xfId="0" applyFont="1" applyFill="1" applyBorder="1" applyAlignment="1">
      <alignment vertical="center" wrapText="1"/>
    </xf>
    <xf numFmtId="0" fontId="3" fillId="2" borderId="22" xfId="0" applyFont="1" applyFill="1" applyBorder="1" applyAlignment="1">
      <alignment vertical="center" wrapText="1"/>
    </xf>
    <xf numFmtId="164" fontId="3" fillId="5" borderId="15" xfId="0" applyNumberFormat="1" applyFont="1" applyFill="1" applyBorder="1" applyAlignment="1">
      <alignment horizontal="center" vertical="center" wrapText="1"/>
    </xf>
    <xf numFmtId="3" fontId="3" fillId="5" borderId="7" xfId="0" applyNumberFormat="1" applyFont="1" applyFill="1" applyBorder="1" applyAlignment="1">
      <alignment horizontal="center" vertical="center" wrapText="1"/>
    </xf>
    <xf numFmtId="0" fontId="3" fillId="0" borderId="0" xfId="0" applyFont="1" applyBorder="1" applyAlignment="1">
      <alignment vertical="center" wrapText="1"/>
    </xf>
    <xf numFmtId="0" fontId="9" fillId="0" borderId="0" xfId="0" applyFont="1" applyBorder="1" applyAlignment="1">
      <alignment wrapText="1"/>
    </xf>
    <xf numFmtId="0" fontId="0" fillId="8" borderId="0" xfId="0" applyFill="1"/>
    <xf numFmtId="165" fontId="3" fillId="4" borderId="7" xfId="0" applyNumberFormat="1" applyFont="1" applyFill="1" applyBorder="1" applyAlignment="1">
      <alignment horizontal="center" vertical="center" wrapText="1"/>
    </xf>
    <xf numFmtId="0" fontId="3" fillId="4" borderId="7" xfId="0" applyFont="1" applyFill="1" applyBorder="1" applyAlignment="1">
      <alignment horizontal="center" vertical="center" wrapText="1"/>
    </xf>
    <xf numFmtId="166" fontId="3" fillId="4" borderId="7" xfId="0" applyNumberFormat="1" applyFont="1" applyFill="1" applyBorder="1" applyAlignment="1">
      <alignment horizontal="center" vertical="center" wrapText="1"/>
    </xf>
    <xf numFmtId="166" fontId="3" fillId="0" borderId="0" xfId="0" applyNumberFormat="1" applyFont="1" applyFill="1" applyBorder="1" applyAlignment="1">
      <alignment horizontal="center" vertical="center" wrapText="1"/>
    </xf>
    <xf numFmtId="4" fontId="3" fillId="4" borderId="0" xfId="0" applyNumberFormat="1" applyFont="1" applyFill="1" applyAlignment="1">
      <alignment horizontal="center" vertical="center"/>
    </xf>
    <xf numFmtId="167" fontId="3" fillId="5" borderId="7" xfId="0" applyNumberFormat="1" applyFont="1" applyFill="1" applyBorder="1" applyAlignment="1">
      <alignment horizontal="center" vertical="center" wrapText="1"/>
    </xf>
    <xf numFmtId="0" fontId="3" fillId="0" borderId="0" xfId="0" applyFont="1" applyAlignment="1">
      <alignment horizontal="center" vertical="center" wrapText="1"/>
    </xf>
    <xf numFmtId="0" fontId="7" fillId="0" borderId="16" xfId="1" applyFont="1" applyBorder="1" applyAlignment="1">
      <alignment horizontal="center" vertical="center" wrapText="1"/>
    </xf>
    <xf numFmtId="0" fontId="7" fillId="0" borderId="11" xfId="1" applyFont="1" applyBorder="1" applyAlignment="1">
      <alignment horizontal="center" vertical="center" wrapText="1"/>
    </xf>
    <xf numFmtId="0" fontId="7" fillId="0" borderId="12" xfId="1" applyFont="1" applyBorder="1" applyAlignment="1">
      <alignment horizontal="center" vertical="center" wrapText="1"/>
    </xf>
    <xf numFmtId="0" fontId="7" fillId="0" borderId="17" xfId="1" applyFont="1" applyBorder="1" applyAlignment="1">
      <alignment horizontal="center" vertical="center" wrapText="1"/>
    </xf>
    <xf numFmtId="0" fontId="7" fillId="0" borderId="0" xfId="1" applyFont="1" applyBorder="1" applyAlignment="1">
      <alignment horizontal="center" vertical="center" wrapText="1"/>
    </xf>
    <xf numFmtId="0" fontId="7" fillId="0" borderId="8" xfId="1" applyFont="1" applyBorder="1" applyAlignment="1">
      <alignment horizontal="center" vertical="center" wrapText="1"/>
    </xf>
    <xf numFmtId="0" fontId="7" fillId="3" borderId="17" xfId="1" applyFont="1" applyFill="1" applyBorder="1" applyAlignment="1">
      <alignment horizontal="center" vertical="center" wrapText="1"/>
    </xf>
    <xf numFmtId="0" fontId="7" fillId="3" borderId="0" xfId="1" applyFont="1" applyFill="1" applyBorder="1" applyAlignment="1">
      <alignment horizontal="center" vertical="center" wrapText="1"/>
    </xf>
    <xf numFmtId="0" fontId="7" fillId="3" borderId="8" xfId="1" applyFont="1" applyFill="1" applyBorder="1" applyAlignment="1">
      <alignment horizontal="center" vertical="center" wrapText="1"/>
    </xf>
    <xf numFmtId="0" fontId="9" fillId="0" borderId="18" xfId="0" applyFont="1" applyBorder="1" applyAlignment="1">
      <alignment horizontal="center" wrapText="1"/>
    </xf>
    <xf numFmtId="0" fontId="9" fillId="0" borderId="9" xfId="0" applyFont="1" applyBorder="1" applyAlignment="1">
      <alignment horizontal="center" wrapText="1"/>
    </xf>
    <xf numFmtId="0" fontId="9" fillId="0" borderId="10" xfId="0" applyFont="1" applyBorder="1" applyAlignment="1">
      <alignment horizontal="center" wrapText="1"/>
    </xf>
    <xf numFmtId="0" fontId="5" fillId="9" borderId="7" xfId="1" applyFont="1" applyFill="1" applyBorder="1" applyAlignment="1">
      <alignment horizontal="center" vertical="center" wrapText="1"/>
    </xf>
    <xf numFmtId="0" fontId="3" fillId="8" borderId="7"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0" borderId="0" xfId="0" applyFont="1" applyFill="1" applyBorder="1" applyAlignment="1">
      <alignment horizontal="center" vertical="center"/>
    </xf>
    <xf numFmtId="0" fontId="3" fillId="0" borderId="0" xfId="0" applyFont="1" applyFill="1" applyAlignment="1">
      <alignment horizontal="center" vertical="center"/>
    </xf>
    <xf numFmtId="0" fontId="2" fillId="0" borderId="0" xfId="1" applyFont="1" applyFill="1" applyBorder="1" applyAlignment="1">
      <alignment horizontal="center" vertical="center" wrapText="1"/>
    </xf>
    <xf numFmtId="0" fontId="3" fillId="3" borderId="20" xfId="0" applyFont="1" applyFill="1" applyBorder="1" applyAlignment="1">
      <alignment horizontal="left" vertical="center" wrapText="1"/>
    </xf>
    <xf numFmtId="0" fontId="3" fillId="3" borderId="19" xfId="0" applyFont="1" applyFill="1" applyBorder="1" applyAlignment="1">
      <alignment horizontal="left" vertical="center" wrapText="1"/>
    </xf>
    <xf numFmtId="0" fontId="3" fillId="0" borderId="0" xfId="0" applyFont="1" applyBorder="1" applyAlignment="1">
      <alignment horizontal="center" vertical="center"/>
    </xf>
    <xf numFmtId="0" fontId="3" fillId="4" borderId="20" xfId="0" applyFont="1" applyFill="1" applyBorder="1" applyAlignment="1">
      <alignment horizontal="left" vertical="center" wrapText="1"/>
    </xf>
    <xf numFmtId="0" fontId="3" fillId="4" borderId="19" xfId="0" applyFont="1" applyFill="1" applyBorder="1" applyAlignment="1">
      <alignment horizontal="left" vertical="center" wrapText="1"/>
    </xf>
    <xf numFmtId="166" fontId="3" fillId="4" borderId="20" xfId="0" applyNumberFormat="1" applyFont="1" applyFill="1" applyBorder="1" applyAlignment="1">
      <alignment horizontal="left" vertical="center"/>
    </xf>
    <xf numFmtId="166" fontId="3" fillId="4" borderId="19" xfId="0" applyNumberFormat="1" applyFont="1" applyFill="1" applyBorder="1" applyAlignment="1">
      <alignment horizontal="left" vertical="center"/>
    </xf>
    <xf numFmtId="0" fontId="3" fillId="0" borderId="0" xfId="0" applyFont="1" applyAlignment="1">
      <alignment horizontal="center" vertical="center"/>
    </xf>
    <xf numFmtId="0" fontId="3" fillId="0" borderId="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6" fillId="9" borderId="7"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1" xfId="0" applyFont="1" applyBorder="1" applyAlignment="1">
      <alignment horizontal="center" vertical="center"/>
    </xf>
    <xf numFmtId="0" fontId="3" fillId="0" borderId="0" xfId="0" applyFont="1" applyBorder="1" applyAlignment="1">
      <alignment horizontal="center" vertical="center" wrapText="1"/>
    </xf>
    <xf numFmtId="0" fontId="3" fillId="8" borderId="7"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7" xfId="0" applyFont="1" applyFill="1" applyBorder="1" applyAlignment="1">
      <alignment horizontal="left" vertical="center" wrapText="1"/>
    </xf>
    <xf numFmtId="0" fontId="7" fillId="0" borderId="16" xfId="1" applyFont="1" applyBorder="1" applyAlignment="1">
      <alignment horizontal="center" wrapText="1"/>
    </xf>
    <xf numFmtId="0" fontId="7" fillId="0" borderId="11" xfId="1" applyFont="1" applyBorder="1" applyAlignment="1">
      <alignment horizontal="center" wrapText="1"/>
    </xf>
    <xf numFmtId="0" fontId="7" fillId="0" borderId="12" xfId="1" applyFont="1" applyBorder="1" applyAlignment="1">
      <alignment horizontal="center" wrapText="1"/>
    </xf>
    <xf numFmtId="0" fontId="7" fillId="0" borderId="17" xfId="1" applyFont="1" applyBorder="1" applyAlignment="1">
      <alignment horizontal="center" wrapText="1"/>
    </xf>
    <xf numFmtId="0" fontId="7" fillId="0" borderId="0" xfId="1" applyFont="1" applyBorder="1" applyAlignment="1">
      <alignment horizontal="center" wrapText="1"/>
    </xf>
    <xf numFmtId="0" fontId="7" fillId="0" borderId="8" xfId="1" applyFont="1" applyBorder="1" applyAlignment="1">
      <alignment horizontal="center" wrapText="1"/>
    </xf>
    <xf numFmtId="0" fontId="7" fillId="3" borderId="17" xfId="1" applyFont="1" applyFill="1" applyBorder="1" applyAlignment="1">
      <alignment horizontal="center" wrapText="1"/>
    </xf>
    <xf numFmtId="0" fontId="7" fillId="3" borderId="0" xfId="1" applyFont="1" applyFill="1" applyBorder="1" applyAlignment="1">
      <alignment horizontal="center" wrapText="1"/>
    </xf>
    <xf numFmtId="0" fontId="7" fillId="3" borderId="8" xfId="1" applyFont="1" applyFill="1" applyBorder="1" applyAlignment="1">
      <alignment horizontal="center" wrapText="1"/>
    </xf>
    <xf numFmtId="0" fontId="3" fillId="8" borderId="4" xfId="0" applyFont="1" applyFill="1" applyBorder="1" applyAlignment="1">
      <alignment horizontal="center" vertical="center" wrapText="1"/>
    </xf>
    <xf numFmtId="0" fontId="3" fillId="8" borderId="5" xfId="0" applyFont="1" applyFill="1" applyBorder="1" applyAlignment="1">
      <alignment horizontal="center" vertical="center" wrapText="1"/>
    </xf>
    <xf numFmtId="0" fontId="3" fillId="0" borderId="9" xfId="0" applyFont="1" applyBorder="1" applyAlignment="1">
      <alignment horizontal="center" wrapText="1"/>
    </xf>
    <xf numFmtId="0" fontId="3" fillId="0" borderId="10" xfId="0" applyFont="1" applyBorder="1" applyAlignment="1">
      <alignment horizontal="center" wrapText="1"/>
    </xf>
  </cellXfs>
  <cellStyles count="14">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Normal" xfId="0" builtinId="0"/>
    <cellStyle name="Normal 2" xfId="1"/>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F41"/>
  <sheetViews>
    <sheetView topLeftCell="A2" zoomScale="130" zoomScaleNormal="130" zoomScalePageLayoutView="130" workbookViewId="0">
      <selection activeCell="B13" sqref="B13"/>
    </sheetView>
  </sheetViews>
  <sheetFormatPr baseColWidth="10" defaultRowHeight="13" x14ac:dyDescent="0.2"/>
  <cols>
    <col min="1" max="1" width="23.1640625" style="1" customWidth="1"/>
    <col min="2" max="2" width="13.6640625" style="11" customWidth="1"/>
    <col min="3" max="3" width="21.1640625" style="11" customWidth="1"/>
    <col min="4" max="4" width="35.6640625" style="7" customWidth="1"/>
    <col min="5" max="5" width="31" style="7" customWidth="1"/>
    <col min="6" max="6" width="18.33203125" style="7" customWidth="1"/>
    <col min="7" max="7" width="22.83203125" style="7" customWidth="1"/>
    <col min="8" max="8" width="20.83203125" style="7" customWidth="1"/>
    <col min="9" max="16384" width="10.83203125" style="7"/>
  </cols>
  <sheetData>
    <row r="1" spans="1:6" ht="16" x14ac:dyDescent="0.2">
      <c r="A1" s="56" t="s">
        <v>0</v>
      </c>
      <c r="B1" s="57"/>
      <c r="C1" s="57"/>
      <c r="D1" s="57"/>
      <c r="E1" s="58"/>
    </row>
    <row r="2" spans="1:6" ht="16" x14ac:dyDescent="0.2">
      <c r="A2" s="59" t="s">
        <v>38</v>
      </c>
      <c r="B2" s="60"/>
      <c r="C2" s="60"/>
      <c r="D2" s="60"/>
      <c r="E2" s="61"/>
    </row>
    <row r="3" spans="1:6" ht="16" customHeight="1" x14ac:dyDescent="0.2">
      <c r="A3" s="62" t="s">
        <v>112</v>
      </c>
      <c r="B3" s="63"/>
      <c r="C3" s="63"/>
      <c r="D3" s="63"/>
      <c r="E3" s="64"/>
    </row>
    <row r="4" spans="1:6" ht="16" customHeight="1" x14ac:dyDescent="0.15">
      <c r="A4" s="65"/>
      <c r="B4" s="66"/>
      <c r="C4" s="66"/>
      <c r="D4" s="66"/>
      <c r="E4" s="67"/>
      <c r="F4" s="47"/>
    </row>
    <row r="5" spans="1:6" x14ac:dyDescent="0.2">
      <c r="A5" s="68" t="s">
        <v>53</v>
      </c>
      <c r="B5" s="68"/>
      <c r="C5" s="68"/>
      <c r="D5" s="68"/>
      <c r="E5" s="68"/>
    </row>
    <row r="6" spans="1:6" ht="26" customHeight="1" x14ac:dyDescent="0.2">
      <c r="B6" s="27"/>
      <c r="C6" s="27" t="s">
        <v>66</v>
      </c>
      <c r="D6" s="69" t="s">
        <v>88</v>
      </c>
      <c r="E6" s="69"/>
    </row>
    <row r="7" spans="1:6" ht="26" x14ac:dyDescent="0.2">
      <c r="A7" s="39" t="s">
        <v>56</v>
      </c>
      <c r="B7" s="36">
        <v>25</v>
      </c>
      <c r="C7" s="32" t="s">
        <v>51</v>
      </c>
      <c r="D7" s="70" t="s">
        <v>108</v>
      </c>
      <c r="E7" s="70"/>
    </row>
    <row r="8" spans="1:6" ht="26" x14ac:dyDescent="0.2">
      <c r="A8" s="39" t="s">
        <v>57</v>
      </c>
      <c r="B8" s="36">
        <v>11</v>
      </c>
      <c r="C8" s="32" t="s">
        <v>51</v>
      </c>
      <c r="D8" s="70" t="s">
        <v>109</v>
      </c>
      <c r="E8" s="70"/>
    </row>
    <row r="9" spans="1:6" ht="26" x14ac:dyDescent="0.2">
      <c r="A9" s="37" t="s">
        <v>27</v>
      </c>
      <c r="B9" s="38">
        <f>B7-B8</f>
        <v>14</v>
      </c>
      <c r="C9" s="30" t="s">
        <v>51</v>
      </c>
      <c r="D9" s="71"/>
      <c r="E9" s="72"/>
    </row>
    <row r="10" spans="1:6" x14ac:dyDescent="0.2">
      <c r="A10" s="73"/>
      <c r="B10" s="73"/>
      <c r="C10" s="73"/>
      <c r="D10" s="73"/>
      <c r="E10" s="73"/>
    </row>
    <row r="11" spans="1:6" ht="40" customHeight="1" x14ac:dyDescent="0.2">
      <c r="A11" s="3" t="s">
        <v>58</v>
      </c>
      <c r="B11" s="9">
        <v>15</v>
      </c>
      <c r="C11" s="29" t="s">
        <v>51</v>
      </c>
      <c r="D11" s="74" t="s">
        <v>102</v>
      </c>
      <c r="E11" s="75"/>
    </row>
    <row r="12" spans="1:6" x14ac:dyDescent="0.2">
      <c r="A12" s="55"/>
      <c r="B12" s="55"/>
      <c r="C12" s="55"/>
      <c r="D12" s="55"/>
      <c r="E12" s="55"/>
    </row>
    <row r="13" spans="1:6" ht="91" customHeight="1" x14ac:dyDescent="0.2">
      <c r="A13" s="28" t="s">
        <v>26</v>
      </c>
      <c r="B13" s="53">
        <v>4256988.75</v>
      </c>
      <c r="C13" s="32" t="s">
        <v>97</v>
      </c>
      <c r="D13" s="77" t="s">
        <v>110</v>
      </c>
      <c r="E13" s="78"/>
    </row>
    <row r="14" spans="1:6" x14ac:dyDescent="0.2">
      <c r="A14" s="28" t="s">
        <v>52</v>
      </c>
      <c r="B14" s="51">
        <v>5.9808999999999999E-3</v>
      </c>
      <c r="C14" s="52"/>
      <c r="D14" s="79" t="s">
        <v>98</v>
      </c>
      <c r="E14" s="80"/>
    </row>
    <row r="15" spans="1:6" x14ac:dyDescent="0.2">
      <c r="A15" s="4" t="s">
        <v>23</v>
      </c>
      <c r="B15" s="35">
        <f>B13*B14</f>
        <v>25460.624014875</v>
      </c>
      <c r="C15" s="33"/>
      <c r="D15" s="76"/>
      <c r="E15" s="81"/>
    </row>
    <row r="16" spans="1:6" x14ac:dyDescent="0.2">
      <c r="A16" s="55"/>
      <c r="B16" s="55"/>
      <c r="C16" s="55"/>
      <c r="D16" s="55"/>
      <c r="E16" s="55"/>
    </row>
    <row r="17" spans="1:5" ht="26" x14ac:dyDescent="0.2">
      <c r="A17" s="28" t="s">
        <v>59</v>
      </c>
      <c r="B17" s="34">
        <v>1037310</v>
      </c>
      <c r="C17" s="32" t="s">
        <v>97</v>
      </c>
      <c r="D17" s="77"/>
      <c r="E17" s="78"/>
    </row>
    <row r="18" spans="1:5" x14ac:dyDescent="0.2">
      <c r="A18" s="41" t="s">
        <v>24</v>
      </c>
      <c r="B18" s="35">
        <f>B17*B14</f>
        <v>6204.0473789999996</v>
      </c>
      <c r="C18" s="33"/>
      <c r="D18" s="76"/>
      <c r="E18" s="81"/>
    </row>
    <row r="19" spans="1:5" x14ac:dyDescent="0.2">
      <c r="A19" s="82"/>
      <c r="B19" s="82"/>
      <c r="C19" s="82"/>
      <c r="D19" s="82"/>
      <c r="E19" s="82"/>
    </row>
    <row r="20" spans="1:5" ht="55" customHeight="1" x14ac:dyDescent="0.2">
      <c r="A20" s="28" t="s">
        <v>70</v>
      </c>
      <c r="B20" s="36">
        <v>6275.7254999999996</v>
      </c>
      <c r="C20" s="32" t="s">
        <v>99</v>
      </c>
      <c r="D20" s="77" t="s">
        <v>103</v>
      </c>
      <c r="E20" s="78"/>
    </row>
    <row r="21" spans="1:5" s="8" customFormat="1" x14ac:dyDescent="0.2">
      <c r="A21" s="83"/>
      <c r="B21" s="83"/>
      <c r="C21" s="83"/>
      <c r="D21" s="83"/>
      <c r="E21" s="83"/>
    </row>
    <row r="22" spans="1:5" x14ac:dyDescent="0.2">
      <c r="A22" s="84" t="s">
        <v>54</v>
      </c>
      <c r="B22" s="84"/>
      <c r="C22" s="84"/>
      <c r="D22" s="84"/>
      <c r="E22" s="84"/>
    </row>
    <row r="23" spans="1:5" x14ac:dyDescent="0.2">
      <c r="A23" s="42" t="s">
        <v>25</v>
      </c>
      <c r="B23" s="44">
        <f>B15-B18</f>
        <v>19256.576635875001</v>
      </c>
      <c r="C23" s="33"/>
      <c r="D23" s="76"/>
      <c r="E23" s="76"/>
    </row>
    <row r="24" spans="1:5" ht="26" x14ac:dyDescent="0.2">
      <c r="A24" s="43" t="s">
        <v>28</v>
      </c>
      <c r="B24" s="54">
        <f>B23*B11</f>
        <v>288848.64953812503</v>
      </c>
      <c r="C24" s="33"/>
      <c r="D24" s="76"/>
      <c r="E24" s="76"/>
    </row>
    <row r="25" spans="1:5" s="8" customFormat="1" x14ac:dyDescent="0.2">
      <c r="A25" s="87"/>
      <c r="B25" s="87"/>
      <c r="C25" s="83"/>
      <c r="D25" s="83"/>
      <c r="E25" s="83"/>
    </row>
    <row r="26" spans="1:5" x14ac:dyDescent="0.2">
      <c r="A26" s="84" t="s">
        <v>55</v>
      </c>
      <c r="B26" s="84"/>
      <c r="C26" s="84"/>
      <c r="D26" s="84"/>
      <c r="E26" s="84"/>
    </row>
    <row r="27" spans="1:5" ht="26" x14ac:dyDescent="0.2">
      <c r="A27" s="4" t="s">
        <v>36</v>
      </c>
      <c r="B27" s="45">
        <f>B13-B17</f>
        <v>3219678.75</v>
      </c>
      <c r="C27" s="30" t="s">
        <v>105</v>
      </c>
      <c r="D27" s="88"/>
      <c r="E27" s="88"/>
    </row>
    <row r="28" spans="1:5" ht="39" x14ac:dyDescent="0.2">
      <c r="A28" s="4" t="s">
        <v>37</v>
      </c>
      <c r="B28" s="45">
        <f>B27*B11</f>
        <v>48295181.25</v>
      </c>
      <c r="C28" s="30" t="s">
        <v>104</v>
      </c>
      <c r="D28" s="76"/>
      <c r="E28" s="81"/>
    </row>
    <row r="29" spans="1:5" x14ac:dyDescent="0.2">
      <c r="A29" s="82"/>
      <c r="B29" s="82"/>
      <c r="C29" s="82"/>
      <c r="D29" s="82"/>
      <c r="E29" s="82"/>
    </row>
    <row r="30" spans="1:5" ht="30" x14ac:dyDescent="0.2">
      <c r="A30" s="4" t="s">
        <v>48</v>
      </c>
      <c r="B30" s="45">
        <v>19479.056437499999</v>
      </c>
      <c r="C30" s="30" t="s">
        <v>107</v>
      </c>
      <c r="D30" s="76"/>
      <c r="E30" s="81"/>
    </row>
    <row r="31" spans="1:5" ht="39" x14ac:dyDescent="0.2">
      <c r="A31" s="4" t="s">
        <v>49</v>
      </c>
      <c r="B31" s="45">
        <f>B30*B11</f>
        <v>292185.8465625</v>
      </c>
      <c r="C31" s="30" t="s">
        <v>106</v>
      </c>
      <c r="D31" s="76"/>
      <c r="E31" s="81"/>
    </row>
    <row r="32" spans="1:5" x14ac:dyDescent="0.2">
      <c r="A32" s="89"/>
      <c r="B32" s="89"/>
      <c r="C32" s="89"/>
      <c r="D32" s="89"/>
      <c r="E32" s="89"/>
    </row>
    <row r="33" spans="1:5" x14ac:dyDescent="0.2">
      <c r="A33" s="46"/>
      <c r="B33" s="90" t="s">
        <v>71</v>
      </c>
      <c r="C33" s="90"/>
      <c r="D33" s="90"/>
      <c r="E33" s="31" t="s">
        <v>31</v>
      </c>
    </row>
    <row r="34" spans="1:5" x14ac:dyDescent="0.2">
      <c r="A34" s="28" t="s">
        <v>30</v>
      </c>
      <c r="B34" s="91" t="s">
        <v>45</v>
      </c>
      <c r="C34" s="91"/>
      <c r="D34" s="91"/>
      <c r="E34" s="50" t="s">
        <v>45</v>
      </c>
    </row>
    <row r="35" spans="1:5" ht="26" x14ac:dyDescent="0.2">
      <c r="A35" s="28" t="s">
        <v>32</v>
      </c>
      <c r="B35" s="91" t="s">
        <v>45</v>
      </c>
      <c r="C35" s="91"/>
      <c r="D35" s="91"/>
      <c r="E35" s="50" t="s">
        <v>45</v>
      </c>
    </row>
    <row r="36" spans="1:5" x14ac:dyDescent="0.2">
      <c r="A36" s="85"/>
      <c r="B36" s="82"/>
      <c r="C36" s="82"/>
      <c r="D36" s="82"/>
      <c r="E36" s="86"/>
    </row>
    <row r="37" spans="1:5" x14ac:dyDescent="0.2">
      <c r="A37" s="84" t="s">
        <v>39</v>
      </c>
      <c r="B37" s="84"/>
      <c r="C37" s="84"/>
      <c r="D37" s="84"/>
      <c r="E37" s="84"/>
    </row>
    <row r="38" spans="1:5" x14ac:dyDescent="0.2">
      <c r="A38" s="46"/>
      <c r="B38" s="90" t="s">
        <v>71</v>
      </c>
      <c r="C38" s="90"/>
      <c r="D38" s="90"/>
      <c r="E38" s="31" t="s">
        <v>31</v>
      </c>
    </row>
    <row r="39" spans="1:5" x14ac:dyDescent="0.2">
      <c r="A39" s="28" t="s">
        <v>33</v>
      </c>
      <c r="B39" s="91" t="s">
        <v>45</v>
      </c>
      <c r="C39" s="91"/>
      <c r="D39" s="91"/>
      <c r="E39" s="50" t="s">
        <v>45</v>
      </c>
    </row>
    <row r="40" spans="1:5" x14ac:dyDescent="0.2">
      <c r="A40" s="28" t="s">
        <v>34</v>
      </c>
      <c r="B40" s="92"/>
      <c r="C40" s="92"/>
      <c r="D40" s="92"/>
      <c r="E40" s="40"/>
    </row>
    <row r="41" spans="1:5" ht="26" x14ac:dyDescent="0.2">
      <c r="A41" s="28" t="s">
        <v>35</v>
      </c>
      <c r="B41" s="92"/>
      <c r="C41" s="92"/>
      <c r="D41" s="92"/>
      <c r="E41" s="40"/>
    </row>
  </sheetData>
  <mergeCells count="41">
    <mergeCell ref="A37:E37"/>
    <mergeCell ref="B38:D38"/>
    <mergeCell ref="B39:D39"/>
    <mergeCell ref="B40:D40"/>
    <mergeCell ref="B41:D41"/>
    <mergeCell ref="A36:E36"/>
    <mergeCell ref="A25:E25"/>
    <mergeCell ref="A26:E26"/>
    <mergeCell ref="D27:E27"/>
    <mergeCell ref="D28:E28"/>
    <mergeCell ref="A29:E29"/>
    <mergeCell ref="D30:E30"/>
    <mergeCell ref="D31:E31"/>
    <mergeCell ref="A32:E32"/>
    <mergeCell ref="B33:D33"/>
    <mergeCell ref="B34:D34"/>
    <mergeCell ref="B35:D35"/>
    <mergeCell ref="D24:E24"/>
    <mergeCell ref="D13:E13"/>
    <mergeCell ref="D14:E14"/>
    <mergeCell ref="D15:E15"/>
    <mergeCell ref="A16:E16"/>
    <mergeCell ref="D17:E17"/>
    <mergeCell ref="D18:E18"/>
    <mergeCell ref="A19:E19"/>
    <mergeCell ref="D20:E20"/>
    <mergeCell ref="A21:E21"/>
    <mergeCell ref="A22:E22"/>
    <mergeCell ref="D23:E23"/>
    <mergeCell ref="A12:E12"/>
    <mergeCell ref="A1:E1"/>
    <mergeCell ref="A2:E2"/>
    <mergeCell ref="A3:E3"/>
    <mergeCell ref="A4:E4"/>
    <mergeCell ref="A5:E5"/>
    <mergeCell ref="D6:E6"/>
    <mergeCell ref="D7:E7"/>
    <mergeCell ref="D8:E8"/>
    <mergeCell ref="D9:E9"/>
    <mergeCell ref="A10:E10"/>
    <mergeCell ref="D11:E11"/>
  </mergeCells>
  <phoneticPr fontId="4" type="noConversion"/>
  <pageMargins left="0.7" right="0.7" top="0.75" bottom="0.75" header="0.3" footer="0.3"/>
  <pageSetup scale="79" orientation="portrait" horizontalDpi="4294967292" verticalDpi="429496729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F25"/>
  <sheetViews>
    <sheetView tabSelected="1" topLeftCell="A11" zoomScale="120" zoomScaleNormal="120" zoomScalePageLayoutView="120" workbookViewId="0">
      <selection activeCell="B12" sqref="B12"/>
    </sheetView>
  </sheetViews>
  <sheetFormatPr baseColWidth="10" defaultRowHeight="16" x14ac:dyDescent="0.2"/>
  <cols>
    <col min="1" max="1" width="25.33203125" style="6" customWidth="1"/>
    <col min="2" max="2" width="8.83203125" style="16" customWidth="1"/>
    <col min="3" max="4" width="10.1640625" style="16" customWidth="1"/>
    <col min="5" max="5" width="7.33203125" style="16" customWidth="1"/>
    <col min="6" max="6" width="36.1640625" style="16" customWidth="1"/>
  </cols>
  <sheetData>
    <row r="1" spans="1:6" x14ac:dyDescent="0.2">
      <c r="A1" s="93" t="s">
        <v>0</v>
      </c>
      <c r="B1" s="94"/>
      <c r="C1" s="94"/>
      <c r="D1" s="94"/>
      <c r="E1" s="94"/>
      <c r="F1" s="95"/>
    </row>
    <row r="2" spans="1:6" x14ac:dyDescent="0.2">
      <c r="A2" s="96" t="s">
        <v>5</v>
      </c>
      <c r="B2" s="97"/>
      <c r="C2" s="97"/>
      <c r="D2" s="97"/>
      <c r="E2" s="97"/>
      <c r="F2" s="98"/>
    </row>
    <row r="3" spans="1:6" x14ac:dyDescent="0.2">
      <c r="A3" s="99" t="s">
        <v>101</v>
      </c>
      <c r="B3" s="100"/>
      <c r="C3" s="100"/>
      <c r="D3" s="100"/>
      <c r="E3" s="100"/>
      <c r="F3" s="101"/>
    </row>
    <row r="4" spans="1:6" x14ac:dyDescent="0.2">
      <c r="A4" s="65"/>
      <c r="B4" s="66"/>
      <c r="C4" s="66"/>
      <c r="D4" s="66"/>
      <c r="E4" s="66"/>
      <c r="F4" s="67"/>
    </row>
    <row r="5" spans="1:6" ht="42" x14ac:dyDescent="0.2">
      <c r="A5" s="2" t="s">
        <v>1</v>
      </c>
      <c r="B5" s="26" t="s">
        <v>2</v>
      </c>
      <c r="C5" s="26" t="s">
        <v>3</v>
      </c>
      <c r="D5" s="26" t="s">
        <v>4</v>
      </c>
      <c r="E5" s="26" t="s">
        <v>7</v>
      </c>
      <c r="F5" s="26" t="s">
        <v>69</v>
      </c>
    </row>
    <row r="6" spans="1:6" ht="27" x14ac:dyDescent="0.2">
      <c r="A6" s="5" t="s">
        <v>111</v>
      </c>
      <c r="B6" s="12">
        <f>197.73*1</f>
        <v>197.73</v>
      </c>
      <c r="C6" s="12"/>
      <c r="D6" s="12"/>
      <c r="E6" s="13">
        <f>SUM(B6:D6)</f>
        <v>197.73</v>
      </c>
      <c r="F6" s="14"/>
    </row>
    <row r="7" spans="1:6" ht="14" customHeight="1" x14ac:dyDescent="0.2">
      <c r="A7" s="5" t="s">
        <v>100</v>
      </c>
      <c r="B7" s="12"/>
      <c r="C7" s="12"/>
      <c r="D7" s="12"/>
      <c r="E7" s="13">
        <f t="shared" ref="E7:E11" si="0">SUM(B7:D7)</f>
        <v>0</v>
      </c>
      <c r="F7" s="14"/>
    </row>
    <row r="8" spans="1:6" ht="14" customHeight="1" x14ac:dyDescent="0.2">
      <c r="A8" s="5" t="s">
        <v>12</v>
      </c>
      <c r="B8" s="12"/>
      <c r="C8" s="12">
        <v>900</v>
      </c>
      <c r="D8" s="12"/>
      <c r="E8" s="13">
        <f t="shared" si="0"/>
        <v>900</v>
      </c>
      <c r="F8" s="14" t="s">
        <v>61</v>
      </c>
    </row>
    <row r="9" spans="1:6" ht="14" customHeight="1" x14ac:dyDescent="0.2">
      <c r="A9" s="5" t="s">
        <v>13</v>
      </c>
      <c r="B9" s="12">
        <v>7500</v>
      </c>
      <c r="C9" s="12"/>
      <c r="D9" s="12"/>
      <c r="E9" s="13">
        <f t="shared" si="0"/>
        <v>7500</v>
      </c>
      <c r="F9" s="14" t="s">
        <v>62</v>
      </c>
    </row>
    <row r="10" spans="1:6" ht="14" customHeight="1" x14ac:dyDescent="0.2">
      <c r="A10" s="5" t="s">
        <v>15</v>
      </c>
      <c r="B10" s="12"/>
      <c r="C10" s="12">
        <v>600</v>
      </c>
      <c r="D10" s="12"/>
      <c r="E10" s="13">
        <f t="shared" si="0"/>
        <v>600</v>
      </c>
      <c r="F10" s="14" t="s">
        <v>65</v>
      </c>
    </row>
    <row r="11" spans="1:6" ht="14" customHeight="1" x14ac:dyDescent="0.2">
      <c r="A11" s="5" t="s">
        <v>16</v>
      </c>
      <c r="B11" s="12"/>
      <c r="C11" s="12">
        <v>1200</v>
      </c>
      <c r="D11" s="12"/>
      <c r="E11" s="13">
        <f t="shared" si="0"/>
        <v>1200</v>
      </c>
      <c r="F11" s="14" t="s">
        <v>64</v>
      </c>
    </row>
    <row r="12" spans="1:6" x14ac:dyDescent="0.2">
      <c r="A12" s="15" t="s">
        <v>6</v>
      </c>
      <c r="B12" s="13">
        <f>SUM(B6:B11)</f>
        <v>7697.73</v>
      </c>
      <c r="C12" s="13">
        <f>SUM(C6:C11)</f>
        <v>2700</v>
      </c>
      <c r="D12" s="13">
        <f>SUM(D6:D11)</f>
        <v>0</v>
      </c>
      <c r="E12" s="13">
        <f>SUM(E6:E11)</f>
        <v>10397.73</v>
      </c>
      <c r="F12" s="14"/>
    </row>
    <row r="14" spans="1:6" ht="15" customHeight="1" x14ac:dyDescent="0.2">
      <c r="A14" s="102" t="s">
        <v>40</v>
      </c>
      <c r="B14" s="103"/>
    </row>
    <row r="15" spans="1:6" ht="26" customHeight="1" x14ac:dyDescent="0.2">
      <c r="A15" s="17" t="s">
        <v>18</v>
      </c>
      <c r="B15" s="18">
        <f>B12</f>
        <v>7697.73</v>
      </c>
    </row>
    <row r="16" spans="1:6" x14ac:dyDescent="0.2">
      <c r="A16" s="19"/>
      <c r="B16" s="20"/>
    </row>
    <row r="17" spans="1:2" ht="20" customHeight="1" x14ac:dyDescent="0.2">
      <c r="A17" s="17" t="s">
        <v>17</v>
      </c>
      <c r="B17" s="18">
        <f>ImpactCalculator!B23</f>
        <v>19256.576635875001</v>
      </c>
    </row>
    <row r="18" spans="1:2" ht="33" customHeight="1" x14ac:dyDescent="0.2">
      <c r="A18" s="17" t="s">
        <v>29</v>
      </c>
      <c r="B18" s="18">
        <f>ImpactCalculator!B24</f>
        <v>288848.64953812503</v>
      </c>
    </row>
    <row r="19" spans="1:2" x14ac:dyDescent="0.2">
      <c r="A19" s="19"/>
      <c r="B19" s="20"/>
    </row>
    <row r="20" spans="1:2" ht="39" customHeight="1" x14ac:dyDescent="0.2">
      <c r="A20" s="17" t="s">
        <v>19</v>
      </c>
      <c r="B20" s="21">
        <f>B15/B17</f>
        <v>0.39974550749893567</v>
      </c>
    </row>
    <row r="21" spans="1:2" x14ac:dyDescent="0.2">
      <c r="A21" s="19"/>
      <c r="B21" s="22"/>
    </row>
    <row r="22" spans="1:2" ht="39" customHeight="1" x14ac:dyDescent="0.2">
      <c r="A22" s="23" t="s">
        <v>20</v>
      </c>
      <c r="B22" s="24">
        <v>15</v>
      </c>
    </row>
    <row r="23" spans="1:2" x14ac:dyDescent="0.2">
      <c r="A23" s="19"/>
      <c r="B23" s="20"/>
    </row>
    <row r="24" spans="1:2" ht="26" customHeight="1" x14ac:dyDescent="0.2">
      <c r="A24" s="25" t="s">
        <v>21</v>
      </c>
      <c r="B24" s="10">
        <f>B22*B17</f>
        <v>288848.64953812503</v>
      </c>
    </row>
    <row r="25" spans="1:2" ht="39" customHeight="1" x14ac:dyDescent="0.2">
      <c r="A25" s="25" t="s">
        <v>22</v>
      </c>
      <c r="B25" s="10">
        <f>B18-B24</f>
        <v>0</v>
      </c>
    </row>
  </sheetData>
  <mergeCells count="5">
    <mergeCell ref="A1:F1"/>
    <mergeCell ref="A2:F2"/>
    <mergeCell ref="A3:F3"/>
    <mergeCell ref="A4:F4"/>
    <mergeCell ref="A14:B14"/>
  </mergeCells>
  <phoneticPr fontId="4" type="noConversion"/>
  <pageMargins left="0.7" right="0.7" top="0.75" bottom="0.75" header="0.3" footer="0.3"/>
  <pageSetup scale="90" orientation="portrait" horizontalDpi="0" verticalDpi="0"/>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workbookViewId="0">
      <selection activeCell="B3" sqref="B3"/>
    </sheetView>
  </sheetViews>
  <sheetFormatPr baseColWidth="10" defaultRowHeight="16" x14ac:dyDescent="0.2"/>
  <cols>
    <col min="1" max="1" width="3.83203125" customWidth="1"/>
    <col min="2" max="2" width="161.5" customWidth="1"/>
  </cols>
  <sheetData>
    <row r="1" spans="1:2" s="48" customFormat="1" x14ac:dyDescent="0.2">
      <c r="B1" s="48" t="s">
        <v>72</v>
      </c>
    </row>
    <row r="2" spans="1:2" x14ac:dyDescent="0.2">
      <c r="A2">
        <v>1</v>
      </c>
      <c r="B2" t="s">
        <v>83</v>
      </c>
    </row>
    <row r="3" spans="1:2" x14ac:dyDescent="0.2">
      <c r="A3">
        <v>2</v>
      </c>
      <c r="B3" t="s">
        <v>73</v>
      </c>
    </row>
    <row r="4" spans="1:2" x14ac:dyDescent="0.2">
      <c r="A4">
        <v>3</v>
      </c>
      <c r="B4" t="s">
        <v>74</v>
      </c>
    </row>
    <row r="5" spans="1:2" x14ac:dyDescent="0.2">
      <c r="A5">
        <v>4</v>
      </c>
      <c r="B5" t="s">
        <v>94</v>
      </c>
    </row>
    <row r="7" spans="1:2" s="48" customFormat="1" x14ac:dyDescent="0.2">
      <c r="B7" s="48" t="s">
        <v>75</v>
      </c>
    </row>
    <row r="8" spans="1:2" x14ac:dyDescent="0.2">
      <c r="A8">
        <v>1</v>
      </c>
      <c r="B8" t="s">
        <v>95</v>
      </c>
    </row>
    <row r="9" spans="1:2" x14ac:dyDescent="0.2">
      <c r="A9">
        <v>2</v>
      </c>
      <c r="B9" t="s">
        <v>84</v>
      </c>
    </row>
    <row r="10" spans="1:2" x14ac:dyDescent="0.2">
      <c r="A10">
        <v>3</v>
      </c>
      <c r="B10" t="s">
        <v>76</v>
      </c>
    </row>
    <row r="12" spans="1:2" s="48" customFormat="1" x14ac:dyDescent="0.2">
      <c r="B12" s="48" t="s">
        <v>77</v>
      </c>
    </row>
    <row r="13" spans="1:2" x14ac:dyDescent="0.2">
      <c r="A13">
        <v>1</v>
      </c>
      <c r="B13" t="s">
        <v>85</v>
      </c>
    </row>
    <row r="14" spans="1:2" x14ac:dyDescent="0.2">
      <c r="A14">
        <v>2</v>
      </c>
      <c r="B14" t="s">
        <v>78</v>
      </c>
    </row>
    <row r="16" spans="1:2" s="48" customFormat="1" x14ac:dyDescent="0.2">
      <c r="B16" s="48" t="s">
        <v>79</v>
      </c>
    </row>
    <row r="17" spans="1:2" x14ac:dyDescent="0.2">
      <c r="A17">
        <v>1</v>
      </c>
      <c r="B17" t="s">
        <v>86</v>
      </c>
    </row>
    <row r="18" spans="1:2" x14ac:dyDescent="0.2">
      <c r="A18">
        <v>2</v>
      </c>
      <c r="B18" t="s">
        <v>82</v>
      </c>
    </row>
    <row r="20" spans="1:2" s="48" customFormat="1" x14ac:dyDescent="0.2">
      <c r="B20" s="48" t="s">
        <v>80</v>
      </c>
    </row>
    <row r="21" spans="1:2" x14ac:dyDescent="0.2">
      <c r="A21">
        <v>1</v>
      </c>
      <c r="B21" t="s">
        <v>87</v>
      </c>
    </row>
    <row r="23" spans="1:2" s="48" customFormat="1" x14ac:dyDescent="0.2">
      <c r="B23" s="48" t="s">
        <v>81</v>
      </c>
    </row>
    <row r="24" spans="1:2" x14ac:dyDescent="0.2">
      <c r="A24">
        <v>1</v>
      </c>
      <c r="B24" t="s">
        <v>93</v>
      </c>
    </row>
    <row r="25" spans="1:2" x14ac:dyDescent="0.2">
      <c r="A25">
        <v>2</v>
      </c>
      <c r="B25" t="s">
        <v>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F41"/>
  <sheetViews>
    <sheetView workbookViewId="0">
      <selection activeCell="D7" sqref="D7:E7"/>
    </sheetView>
  </sheetViews>
  <sheetFormatPr baseColWidth="10" defaultRowHeight="13" x14ac:dyDescent="0.2"/>
  <cols>
    <col min="1" max="1" width="23.1640625" style="1" customWidth="1"/>
    <col min="2" max="2" width="9.6640625" style="11" customWidth="1"/>
    <col min="3" max="3" width="9.33203125" style="11" customWidth="1"/>
    <col min="4" max="4" width="35.6640625" style="7" customWidth="1"/>
    <col min="5" max="5" width="31" style="7" customWidth="1"/>
    <col min="6" max="6" width="18.33203125" style="7" customWidth="1"/>
    <col min="7" max="7" width="22.83203125" style="7" customWidth="1"/>
    <col min="8" max="8" width="20.83203125" style="7" customWidth="1"/>
    <col min="9" max="16384" width="10.83203125" style="7"/>
  </cols>
  <sheetData>
    <row r="1" spans="1:6" ht="16" x14ac:dyDescent="0.2">
      <c r="A1" s="56" t="s">
        <v>0</v>
      </c>
      <c r="B1" s="57"/>
      <c r="C1" s="57"/>
      <c r="D1" s="57"/>
      <c r="E1" s="58"/>
    </row>
    <row r="2" spans="1:6" ht="16" x14ac:dyDescent="0.2">
      <c r="A2" s="59" t="s">
        <v>38</v>
      </c>
      <c r="B2" s="60"/>
      <c r="C2" s="60"/>
      <c r="D2" s="60"/>
      <c r="E2" s="61"/>
    </row>
    <row r="3" spans="1:6" ht="16" customHeight="1" x14ac:dyDescent="0.2">
      <c r="A3" s="62" t="s">
        <v>8</v>
      </c>
      <c r="B3" s="63"/>
      <c r="C3" s="63"/>
      <c r="D3" s="63"/>
      <c r="E3" s="64"/>
    </row>
    <row r="4" spans="1:6" ht="16" customHeight="1" x14ac:dyDescent="0.15">
      <c r="A4" s="65"/>
      <c r="B4" s="66"/>
      <c r="C4" s="66"/>
      <c r="D4" s="66"/>
      <c r="E4" s="67"/>
      <c r="F4" s="47"/>
    </row>
    <row r="5" spans="1:6" x14ac:dyDescent="0.2">
      <c r="A5" s="68" t="s">
        <v>53</v>
      </c>
      <c r="B5" s="68"/>
      <c r="C5" s="68"/>
      <c r="D5" s="68"/>
      <c r="E5" s="68"/>
    </row>
    <row r="6" spans="1:6" ht="26" customHeight="1" x14ac:dyDescent="0.2">
      <c r="B6" s="27"/>
      <c r="C6" s="27" t="s">
        <v>66</v>
      </c>
      <c r="D6" s="69" t="s">
        <v>88</v>
      </c>
      <c r="E6" s="69"/>
    </row>
    <row r="7" spans="1:6" ht="26" x14ac:dyDescent="0.2">
      <c r="A7" s="39" t="s">
        <v>56</v>
      </c>
      <c r="B7" s="36">
        <v>20</v>
      </c>
      <c r="C7" s="32" t="s">
        <v>51</v>
      </c>
      <c r="D7" s="70" t="s">
        <v>41</v>
      </c>
      <c r="E7" s="70"/>
    </row>
    <row r="8" spans="1:6" ht="26" x14ac:dyDescent="0.2">
      <c r="A8" s="39" t="s">
        <v>57</v>
      </c>
      <c r="B8" s="36">
        <v>15</v>
      </c>
      <c r="C8" s="32" t="s">
        <v>51</v>
      </c>
      <c r="D8" s="70" t="s">
        <v>42</v>
      </c>
      <c r="E8" s="70"/>
    </row>
    <row r="9" spans="1:6" ht="26" x14ac:dyDescent="0.2">
      <c r="A9" s="37" t="s">
        <v>27</v>
      </c>
      <c r="B9" s="38">
        <f>B7-B8</f>
        <v>5</v>
      </c>
      <c r="C9" s="30" t="s">
        <v>51</v>
      </c>
      <c r="D9" s="71"/>
      <c r="E9" s="72"/>
    </row>
    <row r="10" spans="1:6" x14ac:dyDescent="0.2">
      <c r="A10" s="73"/>
      <c r="B10" s="73"/>
      <c r="C10" s="73"/>
      <c r="D10" s="73"/>
      <c r="E10" s="73"/>
    </row>
    <row r="11" spans="1:6" ht="26" x14ac:dyDescent="0.2">
      <c r="A11" s="3" t="s">
        <v>58</v>
      </c>
      <c r="B11" s="9">
        <v>20</v>
      </c>
      <c r="C11" s="29" t="s">
        <v>51</v>
      </c>
      <c r="D11" s="74" t="s">
        <v>90</v>
      </c>
      <c r="E11" s="75"/>
    </row>
    <row r="12" spans="1:6" x14ac:dyDescent="0.2">
      <c r="A12" s="55"/>
      <c r="B12" s="55"/>
      <c r="C12" s="55"/>
      <c r="D12" s="55"/>
      <c r="E12" s="55"/>
    </row>
    <row r="13" spans="1:6" ht="26" x14ac:dyDescent="0.2">
      <c r="A13" s="28" t="s">
        <v>26</v>
      </c>
      <c r="B13" s="34">
        <v>150000</v>
      </c>
      <c r="C13" s="32" t="s">
        <v>43</v>
      </c>
      <c r="D13" s="77" t="s">
        <v>67</v>
      </c>
      <c r="E13" s="78"/>
    </row>
    <row r="14" spans="1:6" ht="26" customHeight="1" x14ac:dyDescent="0.2">
      <c r="A14" s="28" t="s">
        <v>52</v>
      </c>
      <c r="B14" s="49">
        <v>3.1425000000000002E-2</v>
      </c>
      <c r="C14" s="33"/>
      <c r="D14" s="77" t="s">
        <v>89</v>
      </c>
      <c r="E14" s="78"/>
    </row>
    <row r="15" spans="1:6" x14ac:dyDescent="0.2">
      <c r="A15" s="4" t="s">
        <v>23</v>
      </c>
      <c r="B15" s="35">
        <f>B13*B14</f>
        <v>4713.75</v>
      </c>
      <c r="C15" s="33"/>
      <c r="D15" s="76"/>
      <c r="E15" s="81"/>
    </row>
    <row r="16" spans="1:6" x14ac:dyDescent="0.2">
      <c r="A16" s="55"/>
      <c r="B16" s="55"/>
      <c r="C16" s="55"/>
      <c r="D16" s="55"/>
      <c r="E16" s="55"/>
    </row>
    <row r="17" spans="1:5" ht="26" x14ac:dyDescent="0.2">
      <c r="A17" s="28" t="s">
        <v>59</v>
      </c>
      <c r="B17" s="34">
        <v>10000</v>
      </c>
      <c r="C17" s="32" t="s">
        <v>43</v>
      </c>
      <c r="D17" s="77" t="s">
        <v>90</v>
      </c>
      <c r="E17" s="78"/>
    </row>
    <row r="18" spans="1:5" x14ac:dyDescent="0.2">
      <c r="A18" s="41" t="s">
        <v>24</v>
      </c>
      <c r="B18" s="35">
        <f>B17*B14</f>
        <v>314.25</v>
      </c>
      <c r="C18" s="33"/>
      <c r="D18" s="76"/>
      <c r="E18" s="81"/>
    </row>
    <row r="19" spans="1:5" x14ac:dyDescent="0.2">
      <c r="A19" s="82"/>
      <c r="B19" s="82"/>
      <c r="C19" s="82"/>
      <c r="D19" s="82"/>
      <c r="E19" s="82"/>
    </row>
    <row r="20" spans="1:5" ht="39" x14ac:dyDescent="0.2">
      <c r="A20" s="28" t="s">
        <v>70</v>
      </c>
      <c r="B20" s="36">
        <v>1.08E-3</v>
      </c>
      <c r="C20" s="32" t="s">
        <v>68</v>
      </c>
      <c r="D20" s="74" t="s">
        <v>92</v>
      </c>
      <c r="E20" s="75"/>
    </row>
    <row r="21" spans="1:5" s="8" customFormat="1" x14ac:dyDescent="0.2">
      <c r="A21" s="83"/>
      <c r="B21" s="83"/>
      <c r="C21" s="83"/>
      <c r="D21" s="83"/>
      <c r="E21" s="83"/>
    </row>
    <row r="22" spans="1:5" x14ac:dyDescent="0.2">
      <c r="A22" s="84" t="s">
        <v>54</v>
      </c>
      <c r="B22" s="84"/>
      <c r="C22" s="84"/>
      <c r="D22" s="84"/>
      <c r="E22" s="84"/>
    </row>
    <row r="23" spans="1:5" x14ac:dyDescent="0.2">
      <c r="A23" s="42" t="s">
        <v>25</v>
      </c>
      <c r="B23" s="44">
        <f>B15-B18</f>
        <v>4399.5</v>
      </c>
      <c r="C23" s="33"/>
      <c r="D23" s="76"/>
      <c r="E23" s="76"/>
    </row>
    <row r="24" spans="1:5" ht="26" x14ac:dyDescent="0.2">
      <c r="A24" s="43" t="s">
        <v>28</v>
      </c>
      <c r="B24" s="35">
        <f>B23*B11</f>
        <v>87990</v>
      </c>
      <c r="C24" s="33"/>
      <c r="D24" s="76"/>
      <c r="E24" s="76"/>
    </row>
    <row r="25" spans="1:5" s="8" customFormat="1" x14ac:dyDescent="0.2">
      <c r="A25" s="87"/>
      <c r="B25" s="87"/>
      <c r="C25" s="83"/>
      <c r="D25" s="83"/>
      <c r="E25" s="83"/>
    </row>
    <row r="26" spans="1:5" x14ac:dyDescent="0.2">
      <c r="A26" s="84" t="s">
        <v>55</v>
      </c>
      <c r="B26" s="84"/>
      <c r="C26" s="84"/>
      <c r="D26" s="84"/>
      <c r="E26" s="84"/>
    </row>
    <row r="27" spans="1:5" ht="26" x14ac:dyDescent="0.2">
      <c r="A27" s="4" t="s">
        <v>36</v>
      </c>
      <c r="B27" s="45">
        <f>B13-B17</f>
        <v>140000</v>
      </c>
      <c r="C27" s="30" t="s">
        <v>43</v>
      </c>
      <c r="D27" s="88"/>
      <c r="E27" s="88"/>
    </row>
    <row r="28" spans="1:5" ht="39" x14ac:dyDescent="0.2">
      <c r="A28" s="4" t="s">
        <v>37</v>
      </c>
      <c r="B28" s="45">
        <f>B27*B11</f>
        <v>2800000</v>
      </c>
      <c r="C28" s="30" t="s">
        <v>44</v>
      </c>
      <c r="D28" s="76"/>
      <c r="E28" s="81"/>
    </row>
    <row r="29" spans="1:5" x14ac:dyDescent="0.2">
      <c r="A29" s="82"/>
      <c r="B29" s="82"/>
      <c r="C29" s="82"/>
      <c r="D29" s="82"/>
      <c r="E29" s="82"/>
    </row>
    <row r="30" spans="1:5" ht="26" x14ac:dyDescent="0.2">
      <c r="A30" s="4" t="s">
        <v>48</v>
      </c>
      <c r="B30" s="45">
        <f>B27*B20</f>
        <v>151.19999999999999</v>
      </c>
      <c r="C30" s="30" t="s">
        <v>50</v>
      </c>
      <c r="D30" s="76"/>
      <c r="E30" s="81"/>
    </row>
    <row r="31" spans="1:5" ht="39" x14ac:dyDescent="0.2">
      <c r="A31" s="4" t="s">
        <v>49</v>
      </c>
      <c r="B31" s="45">
        <f>B28*B20</f>
        <v>3024</v>
      </c>
      <c r="C31" s="30" t="s">
        <v>50</v>
      </c>
      <c r="D31" s="76"/>
      <c r="E31" s="81"/>
    </row>
    <row r="32" spans="1:5" x14ac:dyDescent="0.2">
      <c r="A32" s="89"/>
      <c r="B32" s="89"/>
      <c r="C32" s="89"/>
      <c r="D32" s="89"/>
      <c r="E32" s="89"/>
    </row>
    <row r="33" spans="1:5" x14ac:dyDescent="0.2">
      <c r="A33" s="46"/>
      <c r="B33" s="90" t="s">
        <v>71</v>
      </c>
      <c r="C33" s="90"/>
      <c r="D33" s="90"/>
      <c r="E33" s="31" t="s">
        <v>31</v>
      </c>
    </row>
    <row r="34" spans="1:5" x14ac:dyDescent="0.2">
      <c r="A34" s="28" t="s">
        <v>30</v>
      </c>
      <c r="B34" s="91" t="s">
        <v>45</v>
      </c>
      <c r="C34" s="91"/>
      <c r="D34" s="91"/>
      <c r="E34" s="36" t="s">
        <v>45</v>
      </c>
    </row>
    <row r="35" spans="1:5" ht="26" x14ac:dyDescent="0.2">
      <c r="A35" s="28" t="s">
        <v>32</v>
      </c>
      <c r="B35" s="91" t="s">
        <v>45</v>
      </c>
      <c r="C35" s="91"/>
      <c r="D35" s="91"/>
      <c r="E35" s="36" t="s">
        <v>45</v>
      </c>
    </row>
    <row r="36" spans="1:5" x14ac:dyDescent="0.2">
      <c r="A36" s="85"/>
      <c r="B36" s="82"/>
      <c r="C36" s="82"/>
      <c r="D36" s="82"/>
      <c r="E36" s="86"/>
    </row>
    <row r="37" spans="1:5" x14ac:dyDescent="0.2">
      <c r="A37" s="84" t="s">
        <v>39</v>
      </c>
      <c r="B37" s="84"/>
      <c r="C37" s="84"/>
      <c r="D37" s="84"/>
      <c r="E37" s="84"/>
    </row>
    <row r="38" spans="1:5" x14ac:dyDescent="0.2">
      <c r="A38" s="46"/>
      <c r="B38" s="90" t="s">
        <v>71</v>
      </c>
      <c r="C38" s="90"/>
      <c r="D38" s="90"/>
      <c r="E38" s="31" t="s">
        <v>31</v>
      </c>
    </row>
    <row r="39" spans="1:5" ht="32" customHeight="1" x14ac:dyDescent="0.2">
      <c r="A39" s="28" t="s">
        <v>33</v>
      </c>
      <c r="B39" s="92" t="s">
        <v>46</v>
      </c>
      <c r="C39" s="92"/>
      <c r="D39" s="92"/>
      <c r="E39" s="36" t="s">
        <v>45</v>
      </c>
    </row>
    <row r="40" spans="1:5" ht="51" customHeight="1" x14ac:dyDescent="0.2">
      <c r="A40" s="28" t="s">
        <v>34</v>
      </c>
      <c r="B40" s="92" t="s">
        <v>47</v>
      </c>
      <c r="C40" s="92"/>
      <c r="D40" s="92"/>
      <c r="E40" s="36" t="s">
        <v>45</v>
      </c>
    </row>
    <row r="41" spans="1:5" ht="26" x14ac:dyDescent="0.2">
      <c r="A41" s="28" t="s">
        <v>35</v>
      </c>
      <c r="B41" s="91" t="s">
        <v>45</v>
      </c>
      <c r="C41" s="91"/>
      <c r="D41" s="91"/>
      <c r="E41" s="36" t="s">
        <v>45</v>
      </c>
    </row>
  </sheetData>
  <mergeCells count="41">
    <mergeCell ref="D18:E18"/>
    <mergeCell ref="A16:E16"/>
    <mergeCell ref="D15:E15"/>
    <mergeCell ref="A12:E12"/>
    <mergeCell ref="A10:E10"/>
    <mergeCell ref="A36:E36"/>
    <mergeCell ref="B39:D39"/>
    <mergeCell ref="B40:D40"/>
    <mergeCell ref="B41:D41"/>
    <mergeCell ref="B38:D38"/>
    <mergeCell ref="A37:E37"/>
    <mergeCell ref="A22:E22"/>
    <mergeCell ref="A26:E26"/>
    <mergeCell ref="D23:E23"/>
    <mergeCell ref="D24:E24"/>
    <mergeCell ref="A25:E25"/>
    <mergeCell ref="B34:D34"/>
    <mergeCell ref="B35:D35"/>
    <mergeCell ref="B33:D33"/>
    <mergeCell ref="A32:E32"/>
    <mergeCell ref="D27:E27"/>
    <mergeCell ref="D28:E28"/>
    <mergeCell ref="A29:E29"/>
    <mergeCell ref="D30:E30"/>
    <mergeCell ref="D31:E31"/>
    <mergeCell ref="D9:E9"/>
    <mergeCell ref="A1:E1"/>
    <mergeCell ref="A2:E2"/>
    <mergeCell ref="A3:E3"/>
    <mergeCell ref="A21:E21"/>
    <mergeCell ref="D14:E14"/>
    <mergeCell ref="A4:E4"/>
    <mergeCell ref="D17:E17"/>
    <mergeCell ref="D20:E20"/>
    <mergeCell ref="D6:E6"/>
    <mergeCell ref="D7:E7"/>
    <mergeCell ref="D8:E8"/>
    <mergeCell ref="D11:E11"/>
    <mergeCell ref="D13:E13"/>
    <mergeCell ref="A5:E5"/>
    <mergeCell ref="A19:E19"/>
  </mergeCells>
  <phoneticPr fontId="4" type="noConversion"/>
  <pageMargins left="0.7" right="0.7" top="0.75" bottom="0.75" header="0.3" footer="0.3"/>
  <pageSetup scale="79"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F28"/>
  <sheetViews>
    <sheetView topLeftCell="A12" workbookViewId="0">
      <selection activeCell="B23" sqref="B23"/>
    </sheetView>
  </sheetViews>
  <sheetFormatPr baseColWidth="10" defaultRowHeight="16" x14ac:dyDescent="0.2"/>
  <cols>
    <col min="1" max="1" width="21.5" style="6" customWidth="1"/>
    <col min="2" max="2" width="8.83203125" style="16" customWidth="1"/>
    <col min="3" max="4" width="10.1640625" style="16" customWidth="1"/>
    <col min="5" max="5" width="7.33203125" style="16" customWidth="1"/>
    <col min="6" max="6" width="36.1640625" style="16" customWidth="1"/>
  </cols>
  <sheetData>
    <row r="1" spans="1:6" x14ac:dyDescent="0.2">
      <c r="A1" s="93" t="s">
        <v>0</v>
      </c>
      <c r="B1" s="94"/>
      <c r="C1" s="94"/>
      <c r="D1" s="94"/>
      <c r="E1" s="94"/>
      <c r="F1" s="95"/>
    </row>
    <row r="2" spans="1:6" x14ac:dyDescent="0.2">
      <c r="A2" s="96" t="s">
        <v>5</v>
      </c>
      <c r="B2" s="97"/>
      <c r="C2" s="97"/>
      <c r="D2" s="97"/>
      <c r="E2" s="97"/>
      <c r="F2" s="98"/>
    </row>
    <row r="3" spans="1:6" x14ac:dyDescent="0.2">
      <c r="A3" s="99" t="s">
        <v>8</v>
      </c>
      <c r="B3" s="100"/>
      <c r="C3" s="100"/>
      <c r="D3" s="100"/>
      <c r="E3" s="100"/>
      <c r="F3" s="101"/>
    </row>
    <row r="4" spans="1:6" x14ac:dyDescent="0.2">
      <c r="A4" s="65"/>
      <c r="B4" s="104"/>
      <c r="C4" s="104"/>
      <c r="D4" s="104"/>
      <c r="E4" s="104"/>
      <c r="F4" s="105"/>
    </row>
    <row r="5" spans="1:6" ht="42" x14ac:dyDescent="0.2">
      <c r="A5" s="2" t="s">
        <v>1</v>
      </c>
      <c r="B5" s="26" t="s">
        <v>2</v>
      </c>
      <c r="C5" s="26" t="s">
        <v>3</v>
      </c>
      <c r="D5" s="26" t="s">
        <v>4</v>
      </c>
      <c r="E5" s="26" t="s">
        <v>7</v>
      </c>
      <c r="F5" s="26" t="s">
        <v>69</v>
      </c>
    </row>
    <row r="6" spans="1:6" x14ac:dyDescent="0.2">
      <c r="A6" s="5" t="s">
        <v>9</v>
      </c>
      <c r="B6" s="12">
        <v>4000</v>
      </c>
      <c r="C6" s="12"/>
      <c r="D6" s="12"/>
      <c r="E6" s="13">
        <f>SUM(B6:D6)</f>
        <v>4000</v>
      </c>
      <c r="F6" s="14" t="s">
        <v>91</v>
      </c>
    </row>
    <row r="7" spans="1:6" x14ac:dyDescent="0.2">
      <c r="A7" s="5" t="s">
        <v>10</v>
      </c>
      <c r="B7" s="12">
        <v>7000</v>
      </c>
      <c r="C7" s="12"/>
      <c r="D7" s="12"/>
      <c r="E7" s="13">
        <f t="shared" ref="E7:E14" si="0">SUM(B7:D7)</f>
        <v>7000</v>
      </c>
      <c r="F7" s="14" t="s">
        <v>91</v>
      </c>
    </row>
    <row r="8" spans="1:6" x14ac:dyDescent="0.2">
      <c r="A8" s="5" t="s">
        <v>11</v>
      </c>
      <c r="B8" s="12">
        <v>12000</v>
      </c>
      <c r="C8" s="12"/>
      <c r="D8" s="12"/>
      <c r="E8" s="13">
        <f t="shared" si="0"/>
        <v>12000</v>
      </c>
      <c r="F8" s="14" t="s">
        <v>91</v>
      </c>
    </row>
    <row r="9" spans="1:6" x14ac:dyDescent="0.2">
      <c r="A9" s="5" t="s">
        <v>14</v>
      </c>
      <c r="B9" s="12">
        <v>5000</v>
      </c>
      <c r="C9" s="12"/>
      <c r="D9" s="12"/>
      <c r="E9" s="13">
        <f t="shared" si="0"/>
        <v>5000</v>
      </c>
      <c r="F9" s="14" t="s">
        <v>91</v>
      </c>
    </row>
    <row r="10" spans="1:6" ht="28" x14ac:dyDescent="0.2">
      <c r="A10" s="5" t="s">
        <v>12</v>
      </c>
      <c r="B10" s="12"/>
      <c r="C10" s="12">
        <v>900</v>
      </c>
      <c r="D10" s="12"/>
      <c r="E10" s="13">
        <f t="shared" si="0"/>
        <v>900</v>
      </c>
      <c r="F10" s="14" t="s">
        <v>61</v>
      </c>
    </row>
    <row r="11" spans="1:6" ht="28" x14ac:dyDescent="0.2">
      <c r="A11" s="5" t="s">
        <v>13</v>
      </c>
      <c r="B11" s="12">
        <v>7500</v>
      </c>
      <c r="C11" s="12"/>
      <c r="D11" s="12"/>
      <c r="E11" s="13">
        <f t="shared" si="0"/>
        <v>7500</v>
      </c>
      <c r="F11" s="14" t="s">
        <v>62</v>
      </c>
    </row>
    <row r="12" spans="1:6" ht="40" x14ac:dyDescent="0.2">
      <c r="A12" s="5" t="s">
        <v>60</v>
      </c>
      <c r="B12" s="12"/>
      <c r="C12" s="12">
        <v>1500</v>
      </c>
      <c r="D12" s="12"/>
      <c r="E12" s="13">
        <f t="shared" si="0"/>
        <v>1500</v>
      </c>
      <c r="F12" s="14" t="s">
        <v>63</v>
      </c>
    </row>
    <row r="13" spans="1:6" ht="28" x14ac:dyDescent="0.2">
      <c r="A13" s="5" t="s">
        <v>15</v>
      </c>
      <c r="B13" s="12"/>
      <c r="C13" s="12">
        <v>600</v>
      </c>
      <c r="D13" s="12"/>
      <c r="E13" s="13">
        <f t="shared" si="0"/>
        <v>600</v>
      </c>
      <c r="F13" s="14" t="s">
        <v>65</v>
      </c>
    </row>
    <row r="14" spans="1:6" ht="28" x14ac:dyDescent="0.2">
      <c r="A14" s="5" t="s">
        <v>16</v>
      </c>
      <c r="B14" s="12"/>
      <c r="C14" s="12">
        <v>1200</v>
      </c>
      <c r="D14" s="12"/>
      <c r="E14" s="13">
        <f t="shared" si="0"/>
        <v>1200</v>
      </c>
      <c r="F14" s="14" t="s">
        <v>64</v>
      </c>
    </row>
    <row r="15" spans="1:6" x14ac:dyDescent="0.2">
      <c r="A15" s="15" t="s">
        <v>6</v>
      </c>
      <c r="B15" s="13">
        <f>SUM(B6:B14)</f>
        <v>35500</v>
      </c>
      <c r="C15" s="13">
        <f>SUM(C6:C14)</f>
        <v>4200</v>
      </c>
      <c r="D15" s="13">
        <f>SUM(D6:D14)</f>
        <v>0</v>
      </c>
      <c r="E15" s="13">
        <f>SUM(E6:E14)</f>
        <v>39700</v>
      </c>
      <c r="F15" s="14"/>
    </row>
    <row r="17" spans="1:2" x14ac:dyDescent="0.2">
      <c r="A17" s="102" t="s">
        <v>40</v>
      </c>
      <c r="B17" s="103"/>
    </row>
    <row r="18" spans="1:2" ht="26" x14ac:dyDescent="0.2">
      <c r="A18" s="17" t="s">
        <v>18</v>
      </c>
      <c r="B18" s="18">
        <f>B15</f>
        <v>35500</v>
      </c>
    </row>
    <row r="19" spans="1:2" x14ac:dyDescent="0.2">
      <c r="A19" s="19"/>
      <c r="B19" s="20"/>
    </row>
    <row r="20" spans="1:2" ht="20" customHeight="1" x14ac:dyDescent="0.2">
      <c r="A20" s="17" t="s">
        <v>17</v>
      </c>
      <c r="B20" s="18">
        <f>Example_ImpactCalculator!B23</f>
        <v>4399.5</v>
      </c>
    </row>
    <row r="21" spans="1:2" ht="33" customHeight="1" x14ac:dyDescent="0.2">
      <c r="A21" s="17" t="s">
        <v>29</v>
      </c>
      <c r="B21" s="18">
        <f>Example_ImpactCalculator!B24</f>
        <v>87990</v>
      </c>
    </row>
    <row r="22" spans="1:2" x14ac:dyDescent="0.2">
      <c r="A22" s="19"/>
      <c r="B22" s="20"/>
    </row>
    <row r="23" spans="1:2" ht="39" x14ac:dyDescent="0.2">
      <c r="A23" s="17" t="s">
        <v>19</v>
      </c>
      <c r="B23" s="21">
        <f>B18/B20</f>
        <v>8.0690987612228664</v>
      </c>
    </row>
    <row r="24" spans="1:2" x14ac:dyDescent="0.2">
      <c r="A24" s="19"/>
      <c r="B24" s="22"/>
    </row>
    <row r="25" spans="1:2" ht="39" x14ac:dyDescent="0.2">
      <c r="A25" s="23" t="s">
        <v>20</v>
      </c>
      <c r="B25" s="24">
        <v>8</v>
      </c>
    </row>
    <row r="26" spans="1:2" x14ac:dyDescent="0.2">
      <c r="A26" s="19"/>
      <c r="B26" s="20"/>
    </row>
    <row r="27" spans="1:2" ht="26" x14ac:dyDescent="0.2">
      <c r="A27" s="25" t="s">
        <v>21</v>
      </c>
      <c r="B27" s="10">
        <f>B25*B20</f>
        <v>35196</v>
      </c>
    </row>
    <row r="28" spans="1:2" ht="39" x14ac:dyDescent="0.2">
      <c r="A28" s="25" t="s">
        <v>22</v>
      </c>
      <c r="B28" s="10">
        <f>B21-B27</f>
        <v>52794</v>
      </c>
    </row>
  </sheetData>
  <mergeCells count="5">
    <mergeCell ref="A1:F1"/>
    <mergeCell ref="A2:F2"/>
    <mergeCell ref="A3:F3"/>
    <mergeCell ref="A4:F4"/>
    <mergeCell ref="A17:B17"/>
  </mergeCells>
  <phoneticPr fontId="4" type="noConversion"/>
  <pageMargins left="0.7" right="0.7" top="0.75" bottom="0.75" header="0.3" footer="0.3"/>
  <pageSetup scale="90" orientation="portrait" horizontalDpi="4294967292" verticalDpi="429496729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ImpactCalculator</vt:lpstr>
      <vt:lpstr>Budget</vt:lpstr>
      <vt:lpstr>Units</vt:lpstr>
      <vt:lpstr>Example_ImpactCalculator</vt:lpstr>
      <vt:lpstr>Example_Budget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cp:lastPrinted>2017-01-18T19:18:04Z</cp:lastPrinted>
  <dcterms:created xsi:type="dcterms:W3CDTF">2017-01-07T22:20:01Z</dcterms:created>
  <dcterms:modified xsi:type="dcterms:W3CDTF">2017-10-22T06:52:09Z</dcterms:modified>
</cp:coreProperties>
</file>