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5" windowHeight="9555"/>
  </bookViews>
  <sheets>
    <sheet name="Sheet1" sheetId="1" r:id="rId1"/>
  </sheets>
  <definedNames>
    <definedName name="LABOR_RATE">Sheet1!$B$2</definedName>
    <definedName name="TAX">Sheet1!$B$1</definedName>
  </definedNames>
  <calcPr calcId="145621"/>
  <customWorkbookViews>
    <customWorkbookView name="Eva Sweeney - Personal View" guid="{357C578D-CC3D-4A39-8A31-BE4F40E6D9E3}" mergeInterval="0" personalView="1" maximized="1" windowWidth="1600" windowHeight="101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31" i="1"/>
  <c r="R22" i="1"/>
  <c r="R15" i="1"/>
  <c r="Q22" i="1"/>
  <c r="Q15" i="1"/>
  <c r="O15" i="1"/>
  <c r="Q30" i="1"/>
  <c r="R30" i="1" s="1"/>
  <c r="N30" i="1"/>
  <c r="L30" i="1"/>
  <c r="Q21" i="1"/>
  <c r="R21" i="1" s="1"/>
  <c r="N21" i="1"/>
  <c r="L21" i="1"/>
  <c r="Q14" i="1"/>
  <c r="R14" i="1" s="1"/>
  <c r="N14" i="1"/>
  <c r="L14" i="1"/>
  <c r="O14" i="1" s="1"/>
  <c r="N8" i="1"/>
  <c r="N9" i="1"/>
  <c r="N10" i="1"/>
  <c r="N11" i="1"/>
  <c r="N12" i="1"/>
  <c r="N13" i="1"/>
  <c r="N19" i="1"/>
  <c r="N20" i="1"/>
  <c r="N26" i="1"/>
  <c r="N27" i="1"/>
  <c r="N28" i="1"/>
  <c r="N29" i="1"/>
  <c r="O30" i="1" l="1"/>
  <c r="O21" i="1"/>
  <c r="N34" i="1" l="1"/>
  <c r="J34" i="1" l="1"/>
  <c r="K34" i="1" s="1"/>
  <c r="Q29" i="1"/>
  <c r="R29" i="1" s="1"/>
  <c r="J29" i="1"/>
  <c r="Q28" i="1"/>
  <c r="R28" i="1" s="1"/>
  <c r="J28" i="1"/>
  <c r="K28" i="1" s="1"/>
  <c r="Q27" i="1"/>
  <c r="R27" i="1" s="1"/>
  <c r="J27" i="1"/>
  <c r="K27" i="1" s="1"/>
  <c r="L27" i="1" s="1"/>
  <c r="Q26" i="1"/>
  <c r="R26" i="1" s="1"/>
  <c r="J26" i="1"/>
  <c r="K26" i="1" s="1"/>
  <c r="Q20" i="1"/>
  <c r="R20" i="1" s="1"/>
  <c r="J20" i="1"/>
  <c r="K20" i="1" s="1"/>
  <c r="Q19" i="1"/>
  <c r="R19" i="1" s="1"/>
  <c r="J19" i="1"/>
  <c r="Q13" i="1"/>
  <c r="R13" i="1" s="1"/>
  <c r="J13" i="1"/>
  <c r="Q12" i="1"/>
  <c r="R12" i="1" s="1"/>
  <c r="J12" i="1"/>
  <c r="Q11" i="1"/>
  <c r="R11" i="1" s="1"/>
  <c r="J11" i="1"/>
  <c r="K11" i="1" s="1"/>
  <c r="L11" i="1" s="1"/>
  <c r="Q10" i="1"/>
  <c r="R10" i="1" s="1"/>
  <c r="J10" i="1"/>
  <c r="K10" i="1" s="1"/>
  <c r="Q9" i="1"/>
  <c r="R9" i="1" s="1"/>
  <c r="J9" i="1"/>
  <c r="Q8" i="1"/>
  <c r="J8" i="1"/>
  <c r="K8" i="1" s="1"/>
  <c r="R8" i="1" l="1"/>
  <c r="O27" i="1"/>
  <c r="O11" i="1"/>
  <c r="L8" i="1"/>
  <c r="O8" i="1" s="1"/>
  <c r="L34" i="1"/>
  <c r="O34" i="1" s="1"/>
  <c r="K12" i="1"/>
  <c r="L12" i="1" s="1"/>
  <c r="O12" i="1" s="1"/>
  <c r="L28" i="1"/>
  <c r="O28" i="1" s="1"/>
  <c r="L20" i="1"/>
  <c r="O20" i="1" s="1"/>
  <c r="L26" i="1"/>
  <c r="O26" i="1" s="1"/>
  <c r="O31" i="1" s="1"/>
  <c r="K9" i="1"/>
  <c r="L9" i="1" s="1"/>
  <c r="O9" i="1" s="1"/>
  <c r="K13" i="1"/>
  <c r="L13" i="1" s="1"/>
  <c r="O13" i="1" s="1"/>
  <c r="K19" i="1"/>
  <c r="L19" i="1" s="1"/>
  <c r="O19" i="1" s="1"/>
  <c r="O22" i="1" s="1"/>
  <c r="K29" i="1"/>
  <c r="L29" i="1" s="1"/>
  <c r="O29" i="1" s="1"/>
  <c r="L10" i="1"/>
  <c r="O10" i="1" s="1"/>
  <c r="O37" i="1" l="1"/>
</calcChain>
</file>

<file path=xl/sharedStrings.xml><?xml version="1.0" encoding="utf-8"?>
<sst xmlns="http://schemas.openxmlformats.org/spreadsheetml/2006/main" count="76" uniqueCount="47">
  <si>
    <t>Space</t>
  </si>
  <si>
    <t>Height</t>
  </si>
  <si>
    <t>Existing lamp type</t>
  </si>
  <si>
    <t>Existing lamp wattage</t>
  </si>
  <si>
    <t>New lamp type</t>
  </si>
  <si>
    <t>New lamp wattage</t>
  </si>
  <si>
    <t>Great Hall</t>
  </si>
  <si>
    <t>Existing f.c.</t>
  </si>
  <si>
    <t>56'</t>
  </si>
  <si>
    <t>Playhouse</t>
  </si>
  <si>
    <t>35'</t>
  </si>
  <si>
    <t>TFT</t>
  </si>
  <si>
    <t>Quantity</t>
  </si>
  <si>
    <t>Main overhead</t>
  </si>
  <si>
    <t>mogul</t>
  </si>
  <si>
    <t>Under balcony</t>
  </si>
  <si>
    <t>medium</t>
  </si>
  <si>
    <t>Wall washer</t>
  </si>
  <si>
    <t>"Twinkle" lights</t>
  </si>
  <si>
    <t>candelabra</t>
  </si>
  <si>
    <t>Upper balcony</t>
  </si>
  <si>
    <t>Lower balcony</t>
  </si>
  <si>
    <t>Entrance area</t>
  </si>
  <si>
    <t>Lower ring</t>
  </si>
  <si>
    <t>Tax</t>
  </si>
  <si>
    <t>Markup</t>
  </si>
  <si>
    <t>Labor unit</t>
  </si>
  <si>
    <t>Total labor</t>
  </si>
  <si>
    <t>Total sell</t>
  </si>
  <si>
    <t>TAX</t>
  </si>
  <si>
    <t>LABOR RATE</t>
  </si>
  <si>
    <t>Total Material</t>
  </si>
  <si>
    <t>LED</t>
  </si>
  <si>
    <t>Watts saved</t>
  </si>
  <si>
    <t>Dimming modules vary from 2.4k, 6k, and 12k per dimmer</t>
  </si>
  <si>
    <t>Some fixtures have vertical lamps</t>
  </si>
  <si>
    <t>New dimmer modules</t>
  </si>
  <si>
    <t>kWh saved</t>
  </si>
  <si>
    <t>hrs/yr</t>
  </si>
  <si>
    <t>Dimming system is an ETC Sensor 96</t>
  </si>
  <si>
    <t>Price</t>
  </si>
  <si>
    <t>Lifts and Scaffolding</t>
  </si>
  <si>
    <t>lump sum</t>
  </si>
  <si>
    <t>Subtotal - Great Hall</t>
  </si>
  <si>
    <t>Subtotal - Playhouse</t>
  </si>
  <si>
    <t>Subtotal - TFT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</si>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</sst>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4" fontId="0" fillId="0" borderId="0" xfId="2" applyFont="1" applyAlignment="1">
      <alignment horizontal="center"/>
    </xf>
    <xf numFmtId="44" fontId="0" fillId="0" borderId="0" xfId="2" applyFont="1"/>
    <xf numFmtId="10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2" applyNumberFormat="1" applyFont="1" applyAlignment="1">
      <alignment horizontal="left"/>
    </xf>
    <xf numFmtId="9" fontId="0" fillId="0" borderId="0" xfId="0" applyNumberForma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left"/>
    </xf>
    <xf numFmtId="44" fontId="2" fillId="0" borderId="2" xfId="2" applyFont="1" applyBorder="1"/>
    <xf numFmtId="44" fontId="2" fillId="0" borderId="3" xfId="2" applyFont="1" applyBorder="1"/>
    <xf numFmtId="0" fontId="2" fillId="0" borderId="1" xfId="0" applyFont="1" applyBorder="1" applyAlignment="1">
      <alignment horizontal="center"/>
    </xf>
    <xf numFmtId="0" fontId="2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59CC7B0-2D70-4F19-988F-F2999BB60620}" diskRevisions="1" revisionId="74" version="3">
  <header guid="{E59CC7B0-2D70-4F19-988F-F2999BB60620}" dateTime="2014-12-17T16:25:15" maxSheetId="2" userName="Eva Sweeney" r:id="rId3" minRId="66" maxRId="74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" sId="1">
    <oc r="R2">
      <v>900</v>
    </oc>
    <nc r="R2">
      <v>3000</v>
    </nc>
  </rcc>
  <rcc rId="67" sId="1">
    <oc r="Q34">
      <f>SUM(Q8:Q29)</f>
    </oc>
    <nc r="Q34"/>
  </rcc>
  <rcc rId="68" sId="1">
    <oc r="R34">
      <f>SUM(R8:R29)</f>
    </oc>
    <nc r="R34"/>
  </rcc>
  <rfmt sheetId="1" sqref="M37:O37" start="0" length="2147483647">
    <dxf>
      <font>
        <b/>
      </font>
    </dxf>
  </rfmt>
  <rfmt sheetId="1" sqref="M37" start="0" length="0">
    <dxf>
      <border>
        <left style="thin">
          <color indexed="64"/>
        </left>
      </border>
    </dxf>
  </rfmt>
  <rfmt sheetId="1" sqref="M37:O37" start="0" length="0">
    <dxf>
      <border>
        <top style="thin">
          <color indexed="64"/>
        </top>
      </border>
    </dxf>
  </rfmt>
  <rfmt sheetId="1" sqref="O37" start="0" length="0">
    <dxf>
      <border>
        <right style="thin">
          <color indexed="64"/>
        </right>
      </border>
    </dxf>
  </rfmt>
  <rfmt sheetId="1" sqref="M37:O37" start="0" length="0">
    <dxf>
      <border>
        <bottom style="thin">
          <color indexed="64"/>
        </bottom>
      </border>
    </dxf>
  </rfmt>
  <rcc rId="69" sId="1">
    <nc r="Q15">
      <f>SUM(Q8:Q14)</f>
    </nc>
  </rcc>
  <rcc rId="70" sId="1">
    <nc r="Q22">
      <f>SUM(Q19:Q21)</f>
    </nc>
  </rcc>
  <rcc rId="71" sId="1">
    <nc r="R15">
      <f>SUM(R8:R14)</f>
    </nc>
  </rcc>
  <rcc rId="72" sId="1">
    <nc r="R22">
      <f>SUM(R19:R21)</f>
    </nc>
  </rcc>
  <rcc rId="73" sId="1">
    <nc r="Q31">
      <f>SUM(Q26:Q30)</f>
    </nc>
  </rcc>
  <rcc rId="74" sId="1">
    <nc r="R31">
      <f>SUM(R26:R30)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70" zoomScaleNormal="70" workbookViewId="0">
      <selection activeCell="I11" sqref="I11"/>
    </sheetView>
  </sheetViews>
  <sheetFormatPr defaultRowHeight="15" x14ac:dyDescent="0.2"/>
  <cols>
    <col min="1" max="1" width="18.77734375" customWidth="1"/>
    <col min="2" max="2" width="9.21875" style="1" customWidth="1"/>
    <col min="3" max="4" width="11.77734375" style="1" customWidth="1"/>
    <col min="5" max="5" width="15.33203125" style="1" bestFit="1" customWidth="1"/>
    <col min="6" max="6" width="18.44140625" style="1" bestFit="1" customWidth="1"/>
    <col min="7" max="7" width="12.77734375" style="1" bestFit="1" customWidth="1"/>
    <col min="8" max="8" width="15.77734375" style="1" bestFit="1" customWidth="1"/>
    <col min="9" max="9" width="13.21875" style="3" bestFit="1" customWidth="1"/>
    <col min="10" max="10" width="10" style="3" customWidth="1"/>
    <col min="11" max="11" width="10.44140625" style="3" bestFit="1" customWidth="1"/>
    <col min="12" max="12" width="13.21875" style="3" bestFit="1" customWidth="1"/>
    <col min="13" max="13" width="9.6640625" style="1" customWidth="1"/>
    <col min="14" max="14" width="10.6640625" style="4" bestFit="1" customWidth="1"/>
    <col min="15" max="15" width="12.21875" style="4" customWidth="1"/>
    <col min="17" max="17" width="11" style="7" bestFit="1" customWidth="1"/>
    <col min="18" max="18" width="11.21875" bestFit="1" customWidth="1"/>
  </cols>
  <sheetData>
    <row r="1" spans="1:18" x14ac:dyDescent="0.2">
      <c r="A1" t="s">
        <v>29</v>
      </c>
      <c r="B1" s="5">
        <v>8.5000000000000006E-2</v>
      </c>
    </row>
    <row r="2" spans="1:18" x14ac:dyDescent="0.2">
      <c r="A2" t="s">
        <v>30</v>
      </c>
      <c r="B2" s="6">
        <v>100</v>
      </c>
      <c r="R2" s="1">
        <v>3000</v>
      </c>
    </row>
    <row r="3" spans="1:18" x14ac:dyDescent="0.2">
      <c r="R3" s="1" t="s">
        <v>38</v>
      </c>
    </row>
    <row r="4" spans="1:18" s="1" customFormat="1" x14ac:dyDescent="0.2">
      <c r="A4" s="1" t="s">
        <v>0</v>
      </c>
      <c r="B4" s="1" t="s">
        <v>1</v>
      </c>
      <c r="C4" s="1" t="s">
        <v>7</v>
      </c>
      <c r="D4" s="1" t="s">
        <v>12</v>
      </c>
      <c r="E4" s="1" t="s">
        <v>2</v>
      </c>
      <c r="F4" s="1" t="s">
        <v>3</v>
      </c>
      <c r="G4" s="1" t="s">
        <v>4</v>
      </c>
      <c r="H4" s="1" t="s">
        <v>5</v>
      </c>
      <c r="I4" s="3" t="s">
        <v>40</v>
      </c>
      <c r="J4" s="3" t="s">
        <v>24</v>
      </c>
      <c r="K4" s="3" t="s">
        <v>25</v>
      </c>
      <c r="L4" s="3" t="s">
        <v>31</v>
      </c>
      <c r="M4" s="1" t="s">
        <v>26</v>
      </c>
      <c r="N4" s="3" t="s">
        <v>27</v>
      </c>
      <c r="O4" s="3" t="s">
        <v>28</v>
      </c>
      <c r="Q4" s="8" t="s">
        <v>33</v>
      </c>
      <c r="R4" s="1" t="s">
        <v>37</v>
      </c>
    </row>
    <row r="5" spans="1:18" s="1" customFormat="1" x14ac:dyDescent="0.2">
      <c r="I5" s="3"/>
      <c r="J5" s="3"/>
      <c r="K5" s="3"/>
      <c r="L5" s="3"/>
      <c r="N5" s="3"/>
      <c r="O5" s="3"/>
      <c r="Q5" s="8"/>
    </row>
    <row r="6" spans="1:18" x14ac:dyDescent="0.2">
      <c r="A6" t="s">
        <v>6</v>
      </c>
      <c r="B6" s="1" t="s">
        <v>8</v>
      </c>
      <c r="C6" s="1">
        <v>6.3</v>
      </c>
    </row>
    <row r="8" spans="1:18" x14ac:dyDescent="0.2">
      <c r="A8" s="2" t="s">
        <v>13</v>
      </c>
      <c r="D8" s="1">
        <v>34</v>
      </c>
      <c r="E8" s="1" t="s">
        <v>14</v>
      </c>
      <c r="F8" s="1">
        <v>500</v>
      </c>
      <c r="G8" s="1" t="s">
        <v>32</v>
      </c>
      <c r="H8" s="1">
        <v>100</v>
      </c>
      <c r="I8" s="3">
        <v>1000</v>
      </c>
      <c r="J8" s="3">
        <f t="shared" ref="J8:J34" si="0">I8*TAX</f>
        <v>85</v>
      </c>
      <c r="K8" s="3">
        <f>(I8+J8)*0.25</f>
        <v>271.25</v>
      </c>
      <c r="L8" s="3">
        <f>SUM(I8:K8)</f>
        <v>1356.25</v>
      </c>
      <c r="M8" s="1">
        <v>6</v>
      </c>
      <c r="N8" s="4">
        <f t="shared" ref="N8:N34" si="1">M8*LABOR_RATE</f>
        <v>600</v>
      </c>
      <c r="O8" s="4">
        <f>D8*(L8+N8)</f>
        <v>66512.5</v>
      </c>
      <c r="Q8" s="7">
        <f>D8*(F8-H8)</f>
        <v>13600</v>
      </c>
      <c r="R8" s="11">
        <f>Q8*$R$2/1000</f>
        <v>40800</v>
      </c>
    </row>
    <row r="9" spans="1:18" x14ac:dyDescent="0.2">
      <c r="A9" s="2" t="s">
        <v>15</v>
      </c>
      <c r="D9" s="1">
        <v>20</v>
      </c>
      <c r="E9" s="1" t="s">
        <v>16</v>
      </c>
      <c r="F9" s="1">
        <v>100</v>
      </c>
      <c r="G9" s="1" t="s">
        <v>32</v>
      </c>
      <c r="H9" s="1">
        <v>17</v>
      </c>
      <c r="I9" s="3">
        <v>25</v>
      </c>
      <c r="J9" s="3">
        <f t="shared" si="0"/>
        <v>2.125</v>
      </c>
      <c r="K9" s="3">
        <f t="shared" ref="K9:K34" si="2">(I9+J9)*0.25</f>
        <v>6.78125</v>
      </c>
      <c r="L9" s="3">
        <f t="shared" ref="L9:L34" si="3">SUM(I9:K9)</f>
        <v>33.90625</v>
      </c>
      <c r="M9" s="1">
        <v>0.3</v>
      </c>
      <c r="N9" s="4">
        <f t="shared" si="1"/>
        <v>30</v>
      </c>
      <c r="O9" s="4">
        <f t="shared" ref="O9:O34" si="4">D9*(L9+N9)</f>
        <v>1278.125</v>
      </c>
      <c r="Q9" s="7">
        <f t="shared" ref="Q9:Q29" si="5">D9*(F9-H9)</f>
        <v>1660</v>
      </c>
      <c r="R9" s="11">
        <f t="shared" ref="R9:R29" si="6">Q9*$R$2/1000</f>
        <v>4980</v>
      </c>
    </row>
    <row r="10" spans="1:18" x14ac:dyDescent="0.2">
      <c r="A10" s="2" t="s">
        <v>17</v>
      </c>
      <c r="D10" s="1">
        <v>156</v>
      </c>
      <c r="E10" s="1" t="s">
        <v>16</v>
      </c>
      <c r="F10" s="1">
        <v>25</v>
      </c>
      <c r="G10" s="1" t="s">
        <v>32</v>
      </c>
      <c r="H10" s="1">
        <v>4</v>
      </c>
      <c r="I10" s="3">
        <v>21</v>
      </c>
      <c r="J10" s="3">
        <f t="shared" si="0"/>
        <v>1.7850000000000001</v>
      </c>
      <c r="K10" s="3">
        <f t="shared" si="2"/>
        <v>5.69625</v>
      </c>
      <c r="L10" s="3">
        <f t="shared" si="3"/>
        <v>28.481249999999999</v>
      </c>
      <c r="M10" s="1">
        <v>0.1</v>
      </c>
      <c r="N10" s="4">
        <f t="shared" si="1"/>
        <v>10</v>
      </c>
      <c r="O10" s="4">
        <f t="shared" si="4"/>
        <v>6003.0750000000007</v>
      </c>
      <c r="Q10" s="7">
        <f t="shared" si="5"/>
        <v>3276</v>
      </c>
      <c r="R10" s="11">
        <f t="shared" si="6"/>
        <v>9828</v>
      </c>
    </row>
    <row r="11" spans="1:18" x14ac:dyDescent="0.2">
      <c r="A11" s="2" t="s">
        <v>17</v>
      </c>
      <c r="D11" s="1">
        <v>547</v>
      </c>
      <c r="E11" s="1" t="s">
        <v>16</v>
      </c>
      <c r="F11" s="1">
        <v>65</v>
      </c>
      <c r="G11" s="1" t="s">
        <v>32</v>
      </c>
      <c r="H11" s="1">
        <v>11</v>
      </c>
      <c r="I11" s="3">
        <v>32</v>
      </c>
      <c r="J11" s="3">
        <f t="shared" si="0"/>
        <v>2.72</v>
      </c>
      <c r="K11" s="3">
        <f t="shared" si="2"/>
        <v>8.68</v>
      </c>
      <c r="L11" s="3">
        <f t="shared" si="3"/>
        <v>43.4</v>
      </c>
      <c r="M11" s="1">
        <v>0.1</v>
      </c>
      <c r="N11" s="4">
        <f t="shared" si="1"/>
        <v>10</v>
      </c>
      <c r="O11" s="4">
        <f t="shared" si="4"/>
        <v>29209.8</v>
      </c>
      <c r="Q11" s="7">
        <f t="shared" si="5"/>
        <v>29538</v>
      </c>
      <c r="R11" s="11">
        <f t="shared" si="6"/>
        <v>88614</v>
      </c>
    </row>
    <row r="12" spans="1:18" x14ac:dyDescent="0.2">
      <c r="A12" s="2" t="s">
        <v>17</v>
      </c>
      <c r="D12" s="1">
        <v>620</v>
      </c>
      <c r="E12" s="1" t="s">
        <v>16</v>
      </c>
      <c r="F12" s="1">
        <v>150</v>
      </c>
      <c r="G12" s="1" t="s">
        <v>32</v>
      </c>
      <c r="H12" s="1">
        <v>4</v>
      </c>
      <c r="I12" s="3">
        <v>35</v>
      </c>
      <c r="J12" s="3">
        <f t="shared" si="0"/>
        <v>2.9750000000000001</v>
      </c>
      <c r="K12" s="3">
        <f t="shared" si="2"/>
        <v>9.4937500000000004</v>
      </c>
      <c r="L12" s="3">
        <f t="shared" si="3"/>
        <v>47.46875</v>
      </c>
      <c r="M12" s="1">
        <v>0.1</v>
      </c>
      <c r="N12" s="4">
        <f t="shared" si="1"/>
        <v>10</v>
      </c>
      <c r="O12" s="4">
        <f t="shared" si="4"/>
        <v>35630.625</v>
      </c>
      <c r="Q12" s="7">
        <f t="shared" si="5"/>
        <v>90520</v>
      </c>
      <c r="R12" s="11">
        <f t="shared" si="6"/>
        <v>271560</v>
      </c>
    </row>
    <row r="13" spans="1:18" x14ac:dyDescent="0.2">
      <c r="A13" s="2" t="s">
        <v>18</v>
      </c>
      <c r="D13" s="1">
        <v>2000</v>
      </c>
      <c r="E13" s="1" t="s">
        <v>19</v>
      </c>
      <c r="F13" s="1">
        <v>15</v>
      </c>
      <c r="G13" s="1" t="s">
        <v>32</v>
      </c>
      <c r="H13" s="1">
        <v>0.5</v>
      </c>
      <c r="I13" s="3">
        <v>21</v>
      </c>
      <c r="J13" s="3">
        <f t="shared" si="0"/>
        <v>1.7850000000000001</v>
      </c>
      <c r="K13" s="3">
        <f t="shared" si="2"/>
        <v>5.69625</v>
      </c>
      <c r="L13" s="3">
        <f t="shared" si="3"/>
        <v>28.481249999999999</v>
      </c>
      <c r="M13" s="1">
        <v>0.06</v>
      </c>
      <c r="N13" s="4">
        <f t="shared" si="1"/>
        <v>6</v>
      </c>
      <c r="O13" s="4">
        <f t="shared" si="4"/>
        <v>68962.5</v>
      </c>
      <c r="Q13" s="7">
        <f t="shared" si="5"/>
        <v>29000</v>
      </c>
      <c r="R13" s="11">
        <f t="shared" si="6"/>
        <v>87000</v>
      </c>
    </row>
    <row r="14" spans="1:18" x14ac:dyDescent="0.2">
      <c r="A14" s="2" t="s">
        <v>41</v>
      </c>
      <c r="D14" s="1">
        <v>1</v>
      </c>
      <c r="E14" s="1" t="s">
        <v>42</v>
      </c>
      <c r="I14" s="3">
        <v>25000</v>
      </c>
      <c r="L14" s="3">
        <f t="shared" ref="L14" si="7">SUM(I14:K14)</f>
        <v>25000</v>
      </c>
      <c r="N14" s="4">
        <f t="shared" ref="N14" si="8">M14*LABOR_RATE</f>
        <v>0</v>
      </c>
      <c r="O14" s="4">
        <f t="shared" ref="O14" si="9">D14*(L14+N14)</f>
        <v>25000</v>
      </c>
      <c r="Q14" s="7">
        <f t="shared" ref="Q14" si="10">D14*(F14-H14)</f>
        <v>0</v>
      </c>
      <c r="R14" s="11">
        <f t="shared" ref="R14:R15" si="11">Q14*$R$2/1000</f>
        <v>0</v>
      </c>
    </row>
    <row r="15" spans="1:18" ht="15.75" x14ac:dyDescent="0.25">
      <c r="A15" s="2"/>
      <c r="M15" s="12" t="s">
        <v>43</v>
      </c>
      <c r="N15" s="13"/>
      <c r="O15" s="14">
        <f>SUM(O8:O14)</f>
        <v>232596.625</v>
      </c>
      <c r="Q15" s="7">
        <f>SUM(Q8:Q14)</f>
        <v>167594</v>
      </c>
      <c r="R15" s="11">
        <f>SUM(R8:R14)</f>
        <v>502782</v>
      </c>
    </row>
    <row r="16" spans="1:18" x14ac:dyDescent="0.2">
      <c r="R16" s="11"/>
    </row>
    <row r="17" spans="1:18" x14ac:dyDescent="0.2">
      <c r="A17" t="s">
        <v>9</v>
      </c>
      <c r="B17" s="1" t="s">
        <v>10</v>
      </c>
      <c r="C17" s="1">
        <v>6.64</v>
      </c>
      <c r="R17" s="11"/>
    </row>
    <row r="18" spans="1:18" x14ac:dyDescent="0.2">
      <c r="R18" s="11"/>
    </row>
    <row r="19" spans="1:18" x14ac:dyDescent="0.2">
      <c r="A19" s="2" t="s">
        <v>13</v>
      </c>
      <c r="D19" s="1">
        <v>34</v>
      </c>
      <c r="E19" s="1" t="s">
        <v>14</v>
      </c>
      <c r="F19" s="1">
        <v>500</v>
      </c>
      <c r="G19" s="1" t="s">
        <v>32</v>
      </c>
      <c r="H19" s="1">
        <v>100</v>
      </c>
      <c r="I19" s="3">
        <v>1000</v>
      </c>
      <c r="J19" s="3">
        <f t="shared" si="0"/>
        <v>85</v>
      </c>
      <c r="K19" s="3">
        <f t="shared" si="2"/>
        <v>271.25</v>
      </c>
      <c r="L19" s="3">
        <f t="shared" si="3"/>
        <v>1356.25</v>
      </c>
      <c r="M19" s="1">
        <v>6</v>
      </c>
      <c r="N19" s="4">
        <f t="shared" si="1"/>
        <v>600</v>
      </c>
      <c r="O19" s="4">
        <f t="shared" si="4"/>
        <v>66512.5</v>
      </c>
      <c r="Q19" s="7">
        <f t="shared" si="5"/>
        <v>13600</v>
      </c>
      <c r="R19" s="11">
        <f t="shared" si="6"/>
        <v>40800</v>
      </c>
    </row>
    <row r="20" spans="1:18" x14ac:dyDescent="0.2">
      <c r="A20" s="2" t="s">
        <v>23</v>
      </c>
      <c r="D20" s="1">
        <v>18</v>
      </c>
      <c r="E20" s="1" t="s">
        <v>16</v>
      </c>
      <c r="F20" s="1">
        <v>150</v>
      </c>
      <c r="G20" s="1" t="s">
        <v>32</v>
      </c>
      <c r="H20" s="1">
        <v>17</v>
      </c>
      <c r="I20" s="3">
        <v>35</v>
      </c>
      <c r="J20" s="3">
        <f t="shared" si="0"/>
        <v>2.9750000000000001</v>
      </c>
      <c r="K20" s="3">
        <f t="shared" si="2"/>
        <v>9.4937500000000004</v>
      </c>
      <c r="L20" s="3">
        <f t="shared" si="3"/>
        <v>47.46875</v>
      </c>
      <c r="M20" s="1">
        <v>0.2</v>
      </c>
      <c r="N20" s="4">
        <f t="shared" si="1"/>
        <v>20</v>
      </c>
      <c r="O20" s="4">
        <f t="shared" si="4"/>
        <v>1214.4375</v>
      </c>
      <c r="Q20" s="7">
        <f t="shared" si="5"/>
        <v>2394</v>
      </c>
      <c r="R20" s="11">
        <f t="shared" si="6"/>
        <v>7182</v>
      </c>
    </row>
    <row r="21" spans="1:18" x14ac:dyDescent="0.2">
      <c r="A21" s="2" t="s">
        <v>41</v>
      </c>
      <c r="D21" s="1">
        <v>1</v>
      </c>
      <c r="E21" s="1" t="s">
        <v>42</v>
      </c>
      <c r="I21" s="3">
        <v>15000</v>
      </c>
      <c r="L21" s="3">
        <f t="shared" si="3"/>
        <v>15000</v>
      </c>
      <c r="N21" s="4">
        <f t="shared" si="1"/>
        <v>0</v>
      </c>
      <c r="O21" s="4">
        <f t="shared" si="4"/>
        <v>15000</v>
      </c>
      <c r="Q21" s="7">
        <f t="shared" si="5"/>
        <v>0</v>
      </c>
      <c r="R21" s="11">
        <f t="shared" si="6"/>
        <v>0</v>
      </c>
    </row>
    <row r="22" spans="1:18" ht="15.75" x14ac:dyDescent="0.25">
      <c r="A22" s="2"/>
      <c r="M22" s="12" t="s">
        <v>44</v>
      </c>
      <c r="N22" s="13"/>
      <c r="O22" s="14">
        <f>SUM(O19:O21)</f>
        <v>82726.9375</v>
      </c>
      <c r="Q22" s="7">
        <f>SUM(Q19:Q21)</f>
        <v>15994</v>
      </c>
      <c r="R22" s="11">
        <f>SUM(R19:R21)</f>
        <v>47982</v>
      </c>
    </row>
    <row r="23" spans="1:18" x14ac:dyDescent="0.2">
      <c r="A23" s="2"/>
      <c r="R23" s="11"/>
    </row>
    <row r="24" spans="1:18" x14ac:dyDescent="0.2">
      <c r="A24" t="s">
        <v>11</v>
      </c>
      <c r="B24" s="1" t="s">
        <v>10</v>
      </c>
      <c r="C24" s="1">
        <v>5.6</v>
      </c>
      <c r="R24" s="11"/>
    </row>
    <row r="25" spans="1:18" x14ac:dyDescent="0.2">
      <c r="R25" s="11"/>
    </row>
    <row r="26" spans="1:18" x14ac:dyDescent="0.2">
      <c r="A26" s="2" t="s">
        <v>13</v>
      </c>
      <c r="D26" s="1">
        <v>36</v>
      </c>
      <c r="E26" s="1" t="s">
        <v>14</v>
      </c>
      <c r="F26" s="1">
        <v>500</v>
      </c>
      <c r="G26" s="1" t="s">
        <v>32</v>
      </c>
      <c r="H26" s="1">
        <v>100</v>
      </c>
      <c r="I26" s="3">
        <v>1000</v>
      </c>
      <c r="J26" s="3">
        <f t="shared" si="0"/>
        <v>85</v>
      </c>
      <c r="K26" s="3">
        <f t="shared" si="2"/>
        <v>271.25</v>
      </c>
      <c r="L26" s="3">
        <f t="shared" si="3"/>
        <v>1356.25</v>
      </c>
      <c r="M26" s="1">
        <v>6</v>
      </c>
      <c r="N26" s="4">
        <f t="shared" si="1"/>
        <v>600</v>
      </c>
      <c r="O26" s="4">
        <f t="shared" si="4"/>
        <v>70425</v>
      </c>
      <c r="Q26" s="7">
        <f t="shared" si="5"/>
        <v>14400</v>
      </c>
      <c r="R26" s="11">
        <f t="shared" si="6"/>
        <v>43200</v>
      </c>
    </row>
    <row r="27" spans="1:18" x14ac:dyDescent="0.2">
      <c r="A27" s="2" t="s">
        <v>20</v>
      </c>
      <c r="D27" s="1">
        <v>14</v>
      </c>
      <c r="E27" s="1" t="s">
        <v>16</v>
      </c>
      <c r="F27" s="1">
        <v>150</v>
      </c>
      <c r="G27" s="1" t="s">
        <v>32</v>
      </c>
      <c r="H27" s="1">
        <v>17</v>
      </c>
      <c r="I27" s="3">
        <v>35</v>
      </c>
      <c r="J27" s="3">
        <f t="shared" si="0"/>
        <v>2.9750000000000001</v>
      </c>
      <c r="K27" s="3">
        <f t="shared" si="2"/>
        <v>9.4937500000000004</v>
      </c>
      <c r="L27" s="3">
        <f t="shared" si="3"/>
        <v>47.46875</v>
      </c>
      <c r="M27" s="1">
        <v>0.3</v>
      </c>
      <c r="N27" s="4">
        <f t="shared" si="1"/>
        <v>30</v>
      </c>
      <c r="O27" s="4">
        <f t="shared" si="4"/>
        <v>1084.5625</v>
      </c>
      <c r="Q27" s="7">
        <f t="shared" si="5"/>
        <v>1862</v>
      </c>
      <c r="R27" s="11">
        <f t="shared" si="6"/>
        <v>5586</v>
      </c>
    </row>
    <row r="28" spans="1:18" x14ac:dyDescent="0.2">
      <c r="A28" s="2" t="s">
        <v>21</v>
      </c>
      <c r="D28" s="1">
        <v>28</v>
      </c>
      <c r="E28" s="1" t="s">
        <v>16</v>
      </c>
      <c r="F28" s="1">
        <v>100</v>
      </c>
      <c r="G28" s="1" t="s">
        <v>32</v>
      </c>
      <c r="H28" s="1">
        <v>17</v>
      </c>
      <c r="I28" s="3">
        <v>25</v>
      </c>
      <c r="J28" s="3">
        <f t="shared" si="0"/>
        <v>2.125</v>
      </c>
      <c r="K28" s="3">
        <f t="shared" si="2"/>
        <v>6.78125</v>
      </c>
      <c r="L28" s="3">
        <f t="shared" si="3"/>
        <v>33.90625</v>
      </c>
      <c r="M28" s="1">
        <v>0.25</v>
      </c>
      <c r="N28" s="4">
        <f t="shared" si="1"/>
        <v>25</v>
      </c>
      <c r="O28" s="4">
        <f t="shared" si="4"/>
        <v>1649.375</v>
      </c>
      <c r="Q28" s="7">
        <f t="shared" si="5"/>
        <v>2324</v>
      </c>
      <c r="R28" s="11">
        <f t="shared" si="6"/>
        <v>6972</v>
      </c>
    </row>
    <row r="29" spans="1:18" x14ac:dyDescent="0.2">
      <c r="A29" s="2" t="s">
        <v>22</v>
      </c>
      <c r="D29" s="1">
        <v>2</v>
      </c>
      <c r="E29" s="1" t="s">
        <v>16</v>
      </c>
      <c r="F29" s="1">
        <v>100</v>
      </c>
      <c r="G29" s="1" t="s">
        <v>32</v>
      </c>
      <c r="H29" s="1">
        <v>17</v>
      </c>
      <c r="I29" s="3">
        <v>32</v>
      </c>
      <c r="J29" s="3">
        <f t="shared" si="0"/>
        <v>2.72</v>
      </c>
      <c r="K29" s="3">
        <f t="shared" si="2"/>
        <v>8.68</v>
      </c>
      <c r="L29" s="3">
        <f t="shared" si="3"/>
        <v>43.4</v>
      </c>
      <c r="M29" s="1">
        <v>0.1</v>
      </c>
      <c r="N29" s="4">
        <f t="shared" si="1"/>
        <v>10</v>
      </c>
      <c r="O29" s="4">
        <f t="shared" si="4"/>
        <v>106.8</v>
      </c>
      <c r="Q29" s="7">
        <f t="shared" si="5"/>
        <v>166</v>
      </c>
      <c r="R29" s="11">
        <f t="shared" si="6"/>
        <v>498</v>
      </c>
    </row>
    <row r="30" spans="1:18" x14ac:dyDescent="0.2">
      <c r="A30" s="2" t="s">
        <v>41</v>
      </c>
      <c r="D30" s="1">
        <v>1</v>
      </c>
      <c r="E30" s="1" t="s">
        <v>42</v>
      </c>
      <c r="I30" s="3">
        <v>15000</v>
      </c>
      <c r="L30" s="3">
        <f t="shared" ref="L30" si="12">SUM(I30:K30)</f>
        <v>15000</v>
      </c>
      <c r="N30" s="4">
        <f t="shared" ref="N30" si="13">M30*LABOR_RATE</f>
        <v>0</v>
      </c>
      <c r="O30" s="4">
        <f t="shared" ref="O30" si="14">D30*(L30+N30)</f>
        <v>15000</v>
      </c>
      <c r="Q30" s="7">
        <f t="shared" ref="Q30" si="15">D30*(F30-H30)</f>
        <v>0</v>
      </c>
      <c r="R30" s="11">
        <f t="shared" ref="R30:R31" si="16">Q30*$R$2/1000</f>
        <v>0</v>
      </c>
    </row>
    <row r="31" spans="1:18" ht="15.75" x14ac:dyDescent="0.25">
      <c r="A31" s="2"/>
      <c r="M31" s="12" t="s">
        <v>45</v>
      </c>
      <c r="N31" s="13"/>
      <c r="O31" s="14">
        <f>SUM(O26:O30)</f>
        <v>88265.737500000003</v>
      </c>
      <c r="Q31" s="7">
        <f>SUM(Q26:Q30)</f>
        <v>18752</v>
      </c>
      <c r="R31" s="11">
        <f>SUM(R26:R30)</f>
        <v>56256</v>
      </c>
    </row>
    <row r="32" spans="1:18" x14ac:dyDescent="0.2">
      <c r="A32" s="2"/>
    </row>
    <row r="33" spans="1:18" x14ac:dyDescent="0.2">
      <c r="A33" s="2"/>
    </row>
    <row r="34" spans="1:18" x14ac:dyDescent="0.2">
      <c r="A34" s="2" t="s">
        <v>36</v>
      </c>
      <c r="D34" s="1">
        <v>5</v>
      </c>
      <c r="I34" s="3">
        <v>15000</v>
      </c>
      <c r="J34" s="3">
        <f t="shared" si="0"/>
        <v>1275</v>
      </c>
      <c r="K34" s="3">
        <f t="shared" si="2"/>
        <v>4068.75</v>
      </c>
      <c r="L34" s="3">
        <f t="shared" si="3"/>
        <v>20343.75</v>
      </c>
      <c r="M34" s="1">
        <v>24</v>
      </c>
      <c r="N34" s="4">
        <f t="shared" si="1"/>
        <v>2400</v>
      </c>
      <c r="O34" s="4">
        <f t="shared" si="4"/>
        <v>113718.75</v>
      </c>
      <c r="R34" s="11"/>
    </row>
    <row r="35" spans="1:18" x14ac:dyDescent="0.2">
      <c r="A35" s="2"/>
    </row>
    <row r="37" spans="1:18" ht="15.75" x14ac:dyDescent="0.25">
      <c r="A37" t="s">
        <v>39</v>
      </c>
      <c r="M37" s="15" t="s">
        <v>46</v>
      </c>
      <c r="N37" s="16"/>
      <c r="O37" s="14">
        <f>O15+O22+O31+O34</f>
        <v>517308.05</v>
      </c>
    </row>
    <row r="38" spans="1:18" x14ac:dyDescent="0.2">
      <c r="A38" t="s">
        <v>34</v>
      </c>
    </row>
    <row r="39" spans="1:18" x14ac:dyDescent="0.2">
      <c r="A39" t="s">
        <v>35</v>
      </c>
      <c r="M39" s="10"/>
      <c r="N39" s="9"/>
    </row>
    <row r="41" spans="1:18" x14ac:dyDescent="0.2">
      <c r="N41" s="9"/>
    </row>
  </sheetData>
  <customSheetViews>
    <customSheetView guid="{357C578D-CC3D-4A39-8A31-BE4F40E6D9E3}" scale="70" showPageBreaks="1" fitToPage="1">
      <selection activeCell="H37" sqref="H37"/>
      <pageMargins left="0.5" right="0.5" top="0.5" bottom="0.5" header="0.5" footer="0.5"/>
      <printOptions gridLines="1"/>
      <pageSetup scale="47" orientation="landscape" r:id="rId1"/>
    </customSheetView>
  </customSheetViews>
  <printOptions gridLines="1"/>
  <pageMargins left="0.5" right="0.5" top="0.5" bottom="0.5" header="0.5" footer="0.5"/>
  <pageSetup scale="4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LABOR_RATE</vt:lpstr>
      <vt:lpstr>TAX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Haug, Brian</dc:creator>
  <cp:lastModifiedBy>Eva Sweeney</cp:lastModifiedBy>
  <cp:lastPrinted>2014-12-13T13:35:09Z</cp:lastPrinted>
  <dcterms:created xsi:type="dcterms:W3CDTF">2014-12-11T22:40:49Z</dcterms:created>
  <dcterms:modified xsi:type="dcterms:W3CDTF">2014-12-17T22:25:15Z</dcterms:modified>
</cp:coreProperties>
</file>