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andsu360\sustainability\Projects by iCAP Topic\08 Funding and Communication\00-IL Gov Sust Award\"/>
    </mc:Choice>
  </mc:AlternateContent>
  <workbookProtection workbookPassword="CE04" lockStructure="1"/>
  <bookViews>
    <workbookView xWindow="0" yWindow="150" windowWidth="17490" windowHeight="9990" tabRatio="353"/>
  </bookViews>
  <sheets>
    <sheet name="Instructions" sheetId="4" r:id="rId1"/>
    <sheet name="Baseline " sheetId="5" r:id="rId2"/>
    <sheet name="Outcomes " sheetId="7" r:id="rId3"/>
    <sheet name="Outcomes II" sheetId="8" r:id="rId4"/>
    <sheet name="Dropdowns" sheetId="6" state="hidden" r:id="rId5"/>
    <sheet name="Report" sheetId="9" state="hidden" r:id="rId6"/>
  </sheets>
  <definedNames>
    <definedName name="BaselineLookup">'Baseline '!$M$11:$P$30</definedName>
    <definedName name="BaselineRows">'Baseline '!$M$11:$M$30</definedName>
    <definedName name="metricchoices">'Baseline '!$M$12:$M$30</definedName>
    <definedName name="othermetrics">Dropdowns!$C$5:$C$13</definedName>
  </definedNames>
  <calcPr calcId="152511"/>
</workbook>
</file>

<file path=xl/calcChain.xml><?xml version="1.0" encoding="utf-8"?>
<calcChain xmlns="http://schemas.openxmlformats.org/spreadsheetml/2006/main">
  <c r="K13" i="7" l="1"/>
  <c r="H19" i="5"/>
  <c r="H15" i="5"/>
  <c r="H18" i="5"/>
  <c r="G16" i="4" l="1"/>
  <c r="A32" i="9" l="1"/>
  <c r="B32" i="9"/>
  <c r="C32" i="9"/>
  <c r="D32" i="9"/>
  <c r="E32" i="9"/>
  <c r="F32" i="9"/>
  <c r="G32" i="9"/>
  <c r="L32" i="9"/>
  <c r="K28" i="8"/>
  <c r="K32" i="9" s="1"/>
  <c r="C34" i="9" l="1"/>
  <c r="C33" i="9"/>
  <c r="A34" i="9"/>
  <c r="A33" i="9"/>
  <c r="P30" i="5"/>
  <c r="P29" i="5"/>
  <c r="P28" i="5"/>
  <c r="P27" i="5"/>
  <c r="P26" i="5"/>
  <c r="P25" i="5"/>
  <c r="P24" i="5"/>
  <c r="P23" i="5"/>
  <c r="P22" i="5"/>
  <c r="P21" i="5"/>
  <c r="P20" i="5"/>
  <c r="P19" i="5"/>
  <c r="P18" i="5"/>
  <c r="P17" i="5"/>
  <c r="P16" i="5"/>
  <c r="P15" i="5"/>
  <c r="P14" i="5"/>
  <c r="P13" i="5"/>
  <c r="O30" i="5"/>
  <c r="O29" i="5"/>
  <c r="O28" i="5"/>
  <c r="O27" i="5"/>
  <c r="O26" i="5"/>
  <c r="O25" i="5"/>
  <c r="O24" i="5"/>
  <c r="O23" i="5"/>
  <c r="O22" i="5"/>
  <c r="O21" i="5"/>
  <c r="O20" i="5"/>
  <c r="O19" i="5"/>
  <c r="O18" i="5"/>
  <c r="O17" i="5"/>
  <c r="O16" i="5"/>
  <c r="O15" i="5"/>
  <c r="O14" i="5"/>
  <c r="O13" i="5"/>
  <c r="N27" i="5"/>
  <c r="N28" i="5"/>
  <c r="N29" i="5"/>
  <c r="N30" i="5"/>
  <c r="N26" i="5"/>
  <c r="N25" i="5"/>
  <c r="N24" i="5"/>
  <c r="N23" i="5"/>
  <c r="N22" i="5"/>
  <c r="N21" i="5"/>
  <c r="N20" i="5"/>
  <c r="N19" i="5"/>
  <c r="N18" i="5"/>
  <c r="N17" i="5"/>
  <c r="N16" i="5"/>
  <c r="N15" i="5"/>
  <c r="N14" i="5"/>
  <c r="N13" i="5"/>
  <c r="K18" i="9"/>
  <c r="L18" i="9"/>
  <c r="K19" i="9"/>
  <c r="L19" i="9"/>
  <c r="K20" i="9"/>
  <c r="L20" i="9"/>
  <c r="K21" i="9"/>
  <c r="L21" i="9"/>
  <c r="K22" i="9"/>
  <c r="L22" i="9"/>
  <c r="K23" i="9"/>
  <c r="L23" i="9"/>
  <c r="K24" i="9"/>
  <c r="L24" i="9"/>
  <c r="K25" i="9"/>
  <c r="L25" i="9"/>
  <c r="K26" i="9"/>
  <c r="L26" i="9"/>
  <c r="K27" i="9"/>
  <c r="L27" i="9"/>
  <c r="K28" i="9"/>
  <c r="L28" i="9"/>
  <c r="K29" i="9"/>
  <c r="L29" i="9"/>
  <c r="K30" i="9"/>
  <c r="L30" i="9"/>
  <c r="K31" i="9"/>
  <c r="L31" i="9"/>
  <c r="L17" i="9"/>
  <c r="K17" i="9"/>
  <c r="K3" i="9"/>
  <c r="L3" i="9"/>
  <c r="K4" i="9"/>
  <c r="L4" i="9"/>
  <c r="K5" i="9"/>
  <c r="L5" i="9"/>
  <c r="K6" i="9"/>
  <c r="L6" i="9"/>
  <c r="K7" i="9"/>
  <c r="L7" i="9"/>
  <c r="K8" i="9"/>
  <c r="L8" i="9"/>
  <c r="K9" i="9"/>
  <c r="L9" i="9"/>
  <c r="K10" i="9"/>
  <c r="L10" i="9"/>
  <c r="K11" i="9"/>
  <c r="L11" i="9"/>
  <c r="K12" i="9"/>
  <c r="L12" i="9"/>
  <c r="K13" i="9"/>
  <c r="L13" i="9"/>
  <c r="K14" i="9"/>
  <c r="L14" i="9"/>
  <c r="K15" i="9"/>
  <c r="L15" i="9"/>
  <c r="K16" i="9"/>
  <c r="L16" i="9"/>
  <c r="L2" i="9"/>
  <c r="K2" i="9"/>
  <c r="G18" i="9"/>
  <c r="G19" i="9"/>
  <c r="G20" i="9"/>
  <c r="G21" i="9"/>
  <c r="G22" i="9"/>
  <c r="G23" i="9"/>
  <c r="G24" i="9"/>
  <c r="G25" i="9"/>
  <c r="G26" i="9"/>
  <c r="G27" i="9"/>
  <c r="G28" i="9"/>
  <c r="G29" i="9"/>
  <c r="G30" i="9"/>
  <c r="G31" i="9"/>
  <c r="G17" i="9"/>
  <c r="G3" i="9"/>
  <c r="G4" i="9"/>
  <c r="G5" i="9"/>
  <c r="G6" i="9"/>
  <c r="G7" i="9"/>
  <c r="G8" i="9"/>
  <c r="G9" i="9"/>
  <c r="G10" i="9"/>
  <c r="G11" i="9"/>
  <c r="G12" i="9"/>
  <c r="G13" i="9"/>
  <c r="G14" i="9"/>
  <c r="G15" i="9"/>
  <c r="G16" i="9"/>
  <c r="G2" i="9"/>
  <c r="F18" i="9"/>
  <c r="F19" i="9"/>
  <c r="F20" i="9"/>
  <c r="F21" i="9"/>
  <c r="F22" i="9"/>
  <c r="F23" i="9"/>
  <c r="F24" i="9"/>
  <c r="F25" i="9"/>
  <c r="F26" i="9"/>
  <c r="F27" i="9"/>
  <c r="F28" i="9"/>
  <c r="F29" i="9"/>
  <c r="F30" i="9"/>
  <c r="F31" i="9"/>
  <c r="F17" i="9"/>
  <c r="F16" i="9"/>
  <c r="F3" i="9"/>
  <c r="F4" i="9"/>
  <c r="F5" i="9"/>
  <c r="F6" i="9"/>
  <c r="F7" i="9"/>
  <c r="F8" i="9"/>
  <c r="F9" i="9"/>
  <c r="F10" i="9"/>
  <c r="F11" i="9"/>
  <c r="F12" i="9"/>
  <c r="F13" i="9"/>
  <c r="F14" i="9"/>
  <c r="F15" i="9"/>
  <c r="F2" i="9"/>
  <c r="A3" i="9"/>
  <c r="B3" i="9"/>
  <c r="C3" i="9"/>
  <c r="D3" i="9"/>
  <c r="E3" i="9"/>
  <c r="A4" i="9"/>
  <c r="B4" i="9"/>
  <c r="C4" i="9"/>
  <c r="D4" i="9"/>
  <c r="E4" i="9"/>
  <c r="A5" i="9"/>
  <c r="B5" i="9"/>
  <c r="C5" i="9"/>
  <c r="D5" i="9"/>
  <c r="E5" i="9"/>
  <c r="A6" i="9"/>
  <c r="B6" i="9"/>
  <c r="C6" i="9"/>
  <c r="D6" i="9"/>
  <c r="E6" i="9"/>
  <c r="A7" i="9"/>
  <c r="B7" i="9"/>
  <c r="C7" i="9"/>
  <c r="D7" i="9"/>
  <c r="E7" i="9"/>
  <c r="A8" i="9"/>
  <c r="B8" i="9"/>
  <c r="C8" i="9"/>
  <c r="D8" i="9"/>
  <c r="E8" i="9"/>
  <c r="A9" i="9"/>
  <c r="B9" i="9"/>
  <c r="C9" i="9"/>
  <c r="D9" i="9"/>
  <c r="E9" i="9"/>
  <c r="A10" i="9"/>
  <c r="B10" i="9"/>
  <c r="C10" i="9"/>
  <c r="D10" i="9"/>
  <c r="E10" i="9"/>
  <c r="A11" i="9"/>
  <c r="B11" i="9"/>
  <c r="C11" i="9"/>
  <c r="D11" i="9"/>
  <c r="E11" i="9"/>
  <c r="A12" i="9"/>
  <c r="B12" i="9"/>
  <c r="C12" i="9"/>
  <c r="D12" i="9"/>
  <c r="E12" i="9"/>
  <c r="A13" i="9"/>
  <c r="B13" i="9"/>
  <c r="C13" i="9"/>
  <c r="D13" i="9"/>
  <c r="E13" i="9"/>
  <c r="A14" i="9"/>
  <c r="B14" i="9"/>
  <c r="C14" i="9"/>
  <c r="D14" i="9"/>
  <c r="E14" i="9"/>
  <c r="A15" i="9"/>
  <c r="B15" i="9"/>
  <c r="C15" i="9"/>
  <c r="D15" i="9"/>
  <c r="E15" i="9"/>
  <c r="A16" i="9"/>
  <c r="B16" i="9"/>
  <c r="C16" i="9"/>
  <c r="D16" i="9"/>
  <c r="E16" i="9"/>
  <c r="A17" i="9"/>
  <c r="B17" i="9"/>
  <c r="C17" i="9"/>
  <c r="D17" i="9"/>
  <c r="E17" i="9"/>
  <c r="A18" i="9"/>
  <c r="B18" i="9"/>
  <c r="C18" i="9"/>
  <c r="D18" i="9"/>
  <c r="E18" i="9"/>
  <c r="A19" i="9"/>
  <c r="B19" i="9"/>
  <c r="C19" i="9"/>
  <c r="D19" i="9"/>
  <c r="E19" i="9"/>
  <c r="A20" i="9"/>
  <c r="B20" i="9"/>
  <c r="C20" i="9"/>
  <c r="D20" i="9"/>
  <c r="E20" i="9"/>
  <c r="A21" i="9"/>
  <c r="B21" i="9"/>
  <c r="C21" i="9"/>
  <c r="D21" i="9"/>
  <c r="E21" i="9"/>
  <c r="A22" i="9"/>
  <c r="B22" i="9"/>
  <c r="C22" i="9"/>
  <c r="D22" i="9"/>
  <c r="E22" i="9"/>
  <c r="A23" i="9"/>
  <c r="B23" i="9"/>
  <c r="C23" i="9"/>
  <c r="D23" i="9"/>
  <c r="E23" i="9"/>
  <c r="A24" i="9"/>
  <c r="B24" i="9"/>
  <c r="C24" i="9"/>
  <c r="D24" i="9"/>
  <c r="E24" i="9"/>
  <c r="A25" i="9"/>
  <c r="B25" i="9"/>
  <c r="C25" i="9"/>
  <c r="D25" i="9"/>
  <c r="E25" i="9"/>
  <c r="A26" i="9"/>
  <c r="B26" i="9"/>
  <c r="C26" i="9"/>
  <c r="D26" i="9"/>
  <c r="E26" i="9"/>
  <c r="A27" i="9"/>
  <c r="B27" i="9"/>
  <c r="C27" i="9"/>
  <c r="D27" i="9"/>
  <c r="E27" i="9"/>
  <c r="A28" i="9"/>
  <c r="B28" i="9"/>
  <c r="C28" i="9"/>
  <c r="D28" i="9"/>
  <c r="E28" i="9"/>
  <c r="A29" i="9"/>
  <c r="B29" i="9"/>
  <c r="C29" i="9"/>
  <c r="D29" i="9"/>
  <c r="E29" i="9"/>
  <c r="A30" i="9"/>
  <c r="B30" i="9"/>
  <c r="C30" i="9"/>
  <c r="D30" i="9"/>
  <c r="E30" i="9"/>
  <c r="A31" i="9"/>
  <c r="B31" i="9"/>
  <c r="C31" i="9"/>
  <c r="D31" i="9"/>
  <c r="E31" i="9"/>
  <c r="E2" i="9"/>
  <c r="D2" i="9"/>
  <c r="C2" i="9"/>
  <c r="B2" i="9"/>
  <c r="A2" i="9"/>
  <c r="M24" i="5" l="1"/>
  <c r="M28" i="5" l="1"/>
  <c r="M29" i="5"/>
  <c r="M30" i="5"/>
  <c r="M27" i="5"/>
  <c r="M14" i="5"/>
  <c r="M15" i="5"/>
  <c r="M16" i="5"/>
  <c r="M17" i="5"/>
  <c r="M18" i="5"/>
  <c r="M19" i="5"/>
  <c r="M20" i="5"/>
  <c r="M21" i="5"/>
  <c r="M22" i="5"/>
  <c r="M23" i="5"/>
  <c r="M25" i="5"/>
  <c r="M26" i="5"/>
  <c r="M13" i="4"/>
  <c r="O13" i="4" s="1"/>
  <c r="M12" i="4"/>
  <c r="O12" i="4" s="1"/>
  <c r="M11" i="4"/>
  <c r="N11" i="4" s="1"/>
  <c r="M10" i="4"/>
  <c r="N10" i="4" s="1"/>
  <c r="N13" i="4" l="1"/>
  <c r="N12" i="4"/>
  <c r="O11" i="4"/>
  <c r="O10" i="4"/>
  <c r="M13" i="5"/>
  <c r="J32" i="9" l="1"/>
  <c r="I32" i="9"/>
  <c r="H32" i="9"/>
  <c r="M32" i="9" s="1"/>
  <c r="N32" i="9" s="1"/>
  <c r="J22" i="9"/>
  <c r="I30" i="9"/>
  <c r="H4" i="9"/>
  <c r="M4" i="9" s="1"/>
  <c r="N4" i="9" s="1"/>
  <c r="I7" i="9"/>
  <c r="H15" i="9"/>
  <c r="M15" i="9" s="1"/>
  <c r="N15" i="9" s="1"/>
  <c r="H31" i="9"/>
  <c r="M31" i="9" s="1"/>
  <c r="N31" i="9" s="1"/>
  <c r="I8" i="9"/>
  <c r="I31" i="9"/>
  <c r="H23" i="9"/>
  <c r="M23" i="9" s="1"/>
  <c r="N23" i="9" s="1"/>
  <c r="J30" i="9"/>
  <c r="I4" i="9"/>
  <c r="H8" i="9"/>
  <c r="M8" i="9" s="1"/>
  <c r="N8" i="9" s="1"/>
  <c r="I15" i="9"/>
  <c r="I23" i="9"/>
  <c r="J4" i="9"/>
  <c r="H5" i="9"/>
  <c r="M5" i="9" s="1"/>
  <c r="N5" i="9" s="1"/>
  <c r="J17" i="9"/>
  <c r="J25" i="9"/>
  <c r="J31" i="9"/>
  <c r="I5" i="9"/>
  <c r="I10" i="9"/>
  <c r="I16" i="9"/>
  <c r="J15" i="9"/>
  <c r="H10" i="9"/>
  <c r="M10" i="9" s="1"/>
  <c r="N10" i="9" s="1"/>
  <c r="H16" i="9"/>
  <c r="M16" i="9" s="1"/>
  <c r="N16" i="9" s="1"/>
  <c r="H18" i="9"/>
  <c r="M18" i="9" s="1"/>
  <c r="N18" i="9" s="1"/>
  <c r="H26" i="9"/>
  <c r="M26" i="9" s="1"/>
  <c r="N26" i="9" s="1"/>
  <c r="H3" i="9"/>
  <c r="M3" i="9" s="1"/>
  <c r="N3" i="9" s="1"/>
  <c r="H6" i="9"/>
  <c r="M6" i="9" s="1"/>
  <c r="N6" i="9" s="1"/>
  <c r="J10" i="9"/>
  <c r="I2" i="9"/>
  <c r="H22" i="9"/>
  <c r="M22" i="9" s="1"/>
  <c r="N22" i="9" s="1"/>
  <c r="I26" i="9"/>
  <c r="I3" i="9"/>
  <c r="I6" i="9"/>
  <c r="H14" i="9"/>
  <c r="M14" i="9" s="1"/>
  <c r="N14" i="9" s="1"/>
  <c r="H2" i="9"/>
  <c r="M2" i="9" s="1"/>
  <c r="N2" i="9" s="1"/>
  <c r="I22" i="9"/>
  <c r="H30" i="9"/>
  <c r="M30" i="9" s="1"/>
  <c r="N30" i="9" s="1"/>
  <c r="J3" i="9"/>
  <c r="J6" i="9"/>
  <c r="I14" i="9"/>
  <c r="J23" i="9"/>
  <c r="J14" i="9"/>
  <c r="I21" i="9"/>
  <c r="H21" i="9"/>
  <c r="M21" i="9" s="1"/>
  <c r="N21" i="9" s="1"/>
  <c r="J18" i="9"/>
  <c r="J5" i="9"/>
  <c r="I11" i="9"/>
  <c r="J27" i="9"/>
  <c r="H20" i="9"/>
  <c r="M20" i="9" s="1"/>
  <c r="N20" i="9" s="1"/>
  <c r="H24" i="9"/>
  <c r="M24" i="9" s="1"/>
  <c r="N24" i="9" s="1"/>
  <c r="I19" i="9"/>
  <c r="J2" i="9"/>
  <c r="J29" i="9"/>
  <c r="J7" i="9"/>
  <c r="H7" i="9"/>
  <c r="M7" i="9" s="1"/>
  <c r="N7" i="9" s="1"/>
  <c r="H25" i="9"/>
  <c r="M25" i="9" s="1"/>
  <c r="N25" i="9" s="1"/>
  <c r="H27" i="9"/>
  <c r="M27" i="9" s="1"/>
  <c r="N27" i="9" s="1"/>
  <c r="I25" i="9"/>
  <c r="I9" i="9"/>
  <c r="H9" i="9"/>
  <c r="M9" i="9" s="1"/>
  <c r="N9" i="9" s="1"/>
  <c r="J13" i="9"/>
  <c r="J20" i="9"/>
  <c r="I24" i="9"/>
  <c r="I17" i="9"/>
  <c r="J9" i="9"/>
  <c r="J16" i="9"/>
  <c r="J12" i="9"/>
  <c r="I28" i="9"/>
  <c r="J21" i="9"/>
  <c r="I13" i="9"/>
  <c r="J8" i="9"/>
  <c r="H28" i="9"/>
  <c r="M28" i="9" s="1"/>
  <c r="N28" i="9" s="1"/>
  <c r="J26" i="9"/>
  <c r="I20" i="9"/>
  <c r="H19" i="9"/>
  <c r="M19" i="9" s="1"/>
  <c r="N19" i="9" s="1"/>
  <c r="H13" i="9"/>
  <c r="M13" i="9" s="1"/>
  <c r="N13" i="9" s="1"/>
  <c r="H17" i="9"/>
  <c r="M17" i="9" s="1"/>
  <c r="N17" i="9" s="1"/>
  <c r="I18" i="9"/>
  <c r="I27" i="9"/>
  <c r="I29" i="9"/>
  <c r="I12" i="9"/>
  <c r="H29" i="9"/>
  <c r="M29" i="9" s="1"/>
  <c r="N29" i="9" s="1"/>
  <c r="J24" i="9"/>
  <c r="H12" i="9"/>
  <c r="M12" i="9" s="1"/>
  <c r="N12" i="9" s="1"/>
  <c r="J19" i="9"/>
  <c r="H11" i="9"/>
  <c r="M11" i="9" s="1"/>
  <c r="N11" i="9" s="1"/>
  <c r="J11" i="9"/>
  <c r="J28" i="9"/>
</calcChain>
</file>

<file path=xl/sharedStrings.xml><?xml version="1.0" encoding="utf-8"?>
<sst xmlns="http://schemas.openxmlformats.org/spreadsheetml/2006/main" count="177" uniqueCount="113">
  <si>
    <t>Transportation Fuel</t>
  </si>
  <si>
    <t>Emissions</t>
  </si>
  <si>
    <t>Metrics</t>
  </si>
  <si>
    <t xml:space="preserve">1) Enter the name of your organization: </t>
  </si>
  <si>
    <t>2) Enter basic data on your facility:</t>
  </si>
  <si>
    <t>Enter information for the facility at which the sustainaibiltiy initiatives were undertaken. If multiple facilities were involved, enter aggregate data for all facilities.</t>
  </si>
  <si>
    <t>square footage:</t>
  </si>
  <si>
    <t>full-time employees:</t>
  </si>
  <si>
    <t>click here to enter baseline data</t>
  </si>
  <si>
    <t>4) Provide environmental outcome data</t>
  </si>
  <si>
    <t>3) Provide baseline data</t>
  </si>
  <si>
    <t>click here to enter outcome data</t>
  </si>
  <si>
    <t>Metric</t>
  </si>
  <si>
    <t>Diesel fuel consumed (gal)</t>
  </si>
  <si>
    <t>Gasoline fuel consumed (gal)</t>
  </si>
  <si>
    <t>Nonhazardous solid waste - landfilled (lb)</t>
  </si>
  <si>
    <t>Nonhazardous solid waste - recycled (lb)</t>
  </si>
  <si>
    <t>GHG emissions (mtCO2e)</t>
  </si>
  <si>
    <t>VOC emissions (lb)</t>
  </si>
  <si>
    <t>other metrics</t>
  </si>
  <si>
    <t>BOD (lb)</t>
  </si>
  <si>
    <t>COD (lb)</t>
  </si>
  <si>
    <t>TSS (lb)</t>
  </si>
  <si>
    <t>(select or enter other metric)</t>
  </si>
  <si>
    <t>Baseline period</t>
  </si>
  <si>
    <t>Value</t>
  </si>
  <si>
    <t>Operating costs ($)</t>
  </si>
  <si>
    <t>Please use the units indicated in parentheses ().</t>
  </si>
  <si>
    <t xml:space="preserve">Some useful conversion information is provided here: </t>
  </si>
  <si>
    <t>www.epa.state.il.us/air/aer/tables/conversion.html</t>
  </si>
  <si>
    <t>Waste</t>
  </si>
  <si>
    <t>Water &amp; Other</t>
  </si>
  <si>
    <t>Water consumed (gal)</t>
  </si>
  <si>
    <t>Wastewater discharge (gal)</t>
  </si>
  <si>
    <t>Outcomes</t>
  </si>
  <si>
    <t>Provide exact or estimated savings related to each of your initiatives.</t>
  </si>
  <si>
    <t xml:space="preserve">Some useful environmental calculators are provided here: </t>
  </si>
  <si>
    <t>If you need more rows than are provided, use:</t>
  </si>
  <si>
    <t>Outcomes II</t>
  </si>
  <si>
    <t>Initiative</t>
  </si>
  <si>
    <t>short name/description corresponding to application</t>
  </si>
  <si>
    <t>beige cells require your input:</t>
  </si>
  <si>
    <t>(select)</t>
  </si>
  <si>
    <t>Metric choices</t>
  </si>
  <si>
    <t>ONLY USE THIS FORM IF YOU HAVE RUN OUT OF ROOM ON THE FIRST OUTCOMES TAB</t>
  </si>
  <si>
    <t>light orange cells are dropdown menus:</t>
  </si>
  <si>
    <t>[example dropdown menu]</t>
  </si>
  <si>
    <t>Progress Tracker</t>
  </si>
  <si>
    <t xml:space="preserve">annual hours of operation/occupancy: </t>
  </si>
  <si>
    <t>Please complete steps 1-4  below:</t>
  </si>
  <si>
    <t>Please enter the Organization Name as it appears in your Online Application.</t>
  </si>
  <si>
    <t>Hazardous materials used (lb)</t>
  </si>
  <si>
    <t>Hazardous waste generated (lb)</t>
  </si>
  <si>
    <t>http://www.p2.org/general-resources/p2-data-calculators/</t>
  </si>
  <si>
    <t xml:space="preserve">
Provide data on the outcomes that resulted from each of your sustainability initiatives. You are asked again to provide annualized numbers. If you only have a few months worth of data, please extrapolate out to a full 12-month period.
Please only enter information in the format and units requested. We realize that there are many sustainability projects that will not yield outcomes that can be quantified in this format. Don't worry! Those initiatives are still an important part of your application and we want to hear about them in the Narrative portion of your application.</t>
  </si>
  <si>
    <t>Notes</t>
  </si>
  <si>
    <t>Notes:</t>
  </si>
  <si>
    <t>Org Name</t>
  </si>
  <si>
    <t>sq ft</t>
  </si>
  <si>
    <t>FTE's</t>
  </si>
  <si>
    <t>Annual Hrs</t>
  </si>
  <si>
    <t>p.1 Notes</t>
  </si>
  <si>
    <t>Baseline Period</t>
  </si>
  <si>
    <t>Note</t>
  </si>
  <si>
    <t>Baseline Note</t>
  </si>
  <si>
    <t>Outcome metric</t>
  </si>
  <si>
    <t>Annualized reduction/savings</t>
  </si>
  <si>
    <t>Associated Cost Savings</t>
  </si>
  <si>
    <t>Baseline Value</t>
  </si>
  <si>
    <t>i</t>
  </si>
  <si>
    <t>x</t>
  </si>
  <si>
    <t>v</t>
  </si>
  <si>
    <t>ii</t>
  </si>
  <si>
    <t>iii</t>
  </si>
  <si>
    <t>iv</t>
  </si>
  <si>
    <t>vi</t>
  </si>
  <si>
    <t>vii</t>
  </si>
  <si>
    <t>viii</t>
  </si>
  <si>
    <t>ix</t>
  </si>
  <si>
    <t>xi</t>
  </si>
  <si>
    <t>xii</t>
  </si>
  <si>
    <t>xiii</t>
  </si>
  <si>
    <t>xiv</t>
  </si>
  <si>
    <t>xv</t>
  </si>
  <si>
    <t>xvi</t>
  </si>
  <si>
    <t>xvii</t>
  </si>
  <si>
    <t>xviii</t>
  </si>
  <si>
    <t>Metric Reduced</t>
  </si>
  <si>
    <t>Biofuel Consumed (gal)</t>
  </si>
  <si>
    <t>NOx Emissions (lb)</t>
  </si>
  <si>
    <t>SOx Emissions (lb)</t>
  </si>
  <si>
    <t>Stormwater Discharge (gal)</t>
  </si>
  <si>
    <t>new annual measure</t>
  </si>
  <si>
    <t>Baseline Data (before implementing changes)</t>
  </si>
  <si>
    <t>Annualized Reduction</t>
  </si>
  <si>
    <t>% reduction</t>
  </si>
  <si>
    <t>Outcome I Note:</t>
  </si>
  <si>
    <t>Outcome II Note:</t>
  </si>
  <si>
    <t>report in units provided</t>
  </si>
  <si>
    <t>Associated Cost Savings ($/year)</t>
  </si>
  <si>
    <t>Annualized Reduction*</t>
  </si>
  <si>
    <r>
      <t xml:space="preserve">*Most metrics represent a </t>
    </r>
    <r>
      <rPr>
        <b/>
        <i/>
        <sz val="9"/>
        <color rgb="FFFF0000"/>
        <rFont val="Calibri"/>
        <family val="2"/>
        <scheme val="minor"/>
      </rPr>
      <t>reduction</t>
    </r>
    <r>
      <rPr>
        <b/>
        <sz val="9"/>
        <color rgb="FFFF0000"/>
        <rFont val="Calibri"/>
        <family val="2"/>
        <scheme val="minor"/>
      </rPr>
      <t xml:space="preserve"> in resource use. In the case of increased recycling poundage, enter a negative #</t>
    </r>
  </si>
  <si>
    <t xml:space="preserve">
Baseline information describes the conditions at your company before you implemented the sustainability improvements listed in your application. Please provide baseline information for the metric areas that are relevant to the achievements described in your application.
Ensure that your data is annualized. For example, if you are reporting a reduction in electricty usage, please report the total kilowatt-hours (kWh) consumed during the 12-month period preceding project implementation. This period will most likely be Fiscal Year 2013, however in the case of multi-year projects, you may choose to use an earlier baseline.
If you are not able to procure exact baseline numbers, an estimate or rounded number would be appreciated.
We realize that specific utility and/or production data may be proprietary information. While this information provides additional context to your application, it is not required. </t>
  </si>
  <si>
    <t>Illinois Governor's Sustainability Award - 2016 Application</t>
  </si>
  <si>
    <t>default is 2014</t>
  </si>
  <si>
    <t>Facilities &amp; Services - University of Illinois at Urbana-Champaign</t>
  </si>
  <si>
    <t>Electricity purchased from grid (kWh)</t>
  </si>
  <si>
    <t>FY14</t>
  </si>
  <si>
    <t>Natural gas consumed (MBTU)</t>
  </si>
  <si>
    <t>Coal consumed (tons)</t>
  </si>
  <si>
    <t>Solar Farm - projected to a full year</t>
  </si>
  <si>
    <t>FY15 RECs purchase</t>
  </si>
  <si>
    <t>Already includes BIF, BRC, and ARC solar PV impacts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</si>
</sst>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1"/>
      <name val="Calibri"/>
      <family val="2"/>
      <scheme val="minor"/>
    </font>
    <font>
      <b/>
      <sz val="9"/>
      <color theme="1"/>
      <name val="Calibri"/>
      <family val="2"/>
      <scheme val="minor"/>
    </font>
    <font>
      <sz val="9"/>
      <name val="Calibri"/>
      <family val="2"/>
      <scheme val="minor"/>
    </font>
    <font>
      <sz val="9"/>
      <color theme="1" tint="0.499984740745262"/>
      <name val="Calibri"/>
      <family val="2"/>
      <scheme val="minor"/>
    </font>
    <font>
      <sz val="9"/>
      <color theme="1" tint="0.34998626667073579"/>
      <name val="Calibri"/>
      <family val="2"/>
      <scheme val="minor"/>
    </font>
    <font>
      <sz val="14"/>
      <color theme="1"/>
      <name val="Calibri"/>
      <family val="2"/>
      <scheme val="minor"/>
    </font>
    <font>
      <sz val="11"/>
      <color theme="3" tint="-0.249977111117893"/>
      <name val="Calibri"/>
      <family val="2"/>
      <scheme val="minor"/>
    </font>
    <font>
      <sz val="9"/>
      <color theme="0"/>
      <name val="Calibri"/>
      <family val="2"/>
      <scheme val="minor"/>
    </font>
    <font>
      <u/>
      <sz val="11"/>
      <color theme="10"/>
      <name val="Calibri"/>
      <family val="2"/>
      <scheme val="minor"/>
    </font>
    <font>
      <b/>
      <sz val="11"/>
      <color rgb="FF00B050"/>
      <name val="Calibri"/>
      <family val="2"/>
      <scheme val="minor"/>
    </font>
    <font>
      <b/>
      <sz val="11"/>
      <name val="Calibri"/>
      <family val="2"/>
      <scheme val="minor"/>
    </font>
    <font>
      <u/>
      <sz val="9"/>
      <color theme="10"/>
      <name val="Calibri"/>
      <family val="2"/>
      <scheme val="minor"/>
    </font>
    <font>
      <sz val="11"/>
      <color rgb="FF0000FF"/>
      <name val="Calibri"/>
      <family val="2"/>
      <scheme val="minor"/>
    </font>
    <font>
      <b/>
      <sz val="9"/>
      <color theme="0"/>
      <name val="Calibri"/>
      <family val="2"/>
      <scheme val="minor"/>
    </font>
    <font>
      <sz val="14"/>
      <color theme="0"/>
      <name val="Calibri"/>
      <family val="2"/>
      <scheme val="minor"/>
    </font>
    <font>
      <b/>
      <sz val="9"/>
      <color theme="1" tint="0.34998626667073579"/>
      <name val="Calibri"/>
      <family val="2"/>
      <scheme val="minor"/>
    </font>
    <font>
      <b/>
      <sz val="9"/>
      <color rgb="FFFF0000"/>
      <name val="Calibri"/>
      <family val="2"/>
      <scheme val="minor"/>
    </font>
    <font>
      <sz val="9"/>
      <color theme="1"/>
      <name val="Calibri"/>
      <family val="2"/>
      <scheme val="minor"/>
    </font>
    <font>
      <b/>
      <sz val="11"/>
      <color theme="1"/>
      <name val="Wingdings 2"/>
      <family val="1"/>
      <charset val="2"/>
    </font>
    <font>
      <sz val="9"/>
      <color rgb="FF0000FF"/>
      <name val="Calibri"/>
      <family val="2"/>
      <scheme val="minor"/>
    </font>
    <font>
      <b/>
      <sz val="11"/>
      <color rgb="FF00B050"/>
      <name val="Wingdings 2"/>
      <family val="1"/>
      <charset val="2"/>
    </font>
    <font>
      <b/>
      <sz val="8"/>
      <color rgb="FF00B050"/>
      <name val="Calibri"/>
      <family val="2"/>
      <scheme val="minor"/>
    </font>
    <font>
      <b/>
      <u/>
      <sz val="9"/>
      <color theme="1"/>
      <name val="Calibri"/>
      <family val="2"/>
      <scheme val="minor"/>
    </font>
    <font>
      <sz val="11"/>
      <color theme="1" tint="0.34998626667073579"/>
      <name val="Calibri"/>
      <family val="2"/>
      <scheme val="minor"/>
    </font>
    <font>
      <i/>
      <sz val="9"/>
      <color rgb="FFFF0000"/>
      <name val="Calibri"/>
      <family val="2"/>
      <scheme val="minor"/>
    </font>
    <font>
      <b/>
      <sz val="10"/>
      <color theme="1"/>
      <name val="Calibri"/>
      <family val="2"/>
      <scheme val="minor"/>
    </font>
    <font>
      <b/>
      <sz val="10"/>
      <name val="Calibri"/>
      <family val="2"/>
      <scheme val="minor"/>
    </font>
    <font>
      <sz val="8"/>
      <color theme="1"/>
      <name val="Calibri"/>
      <family val="2"/>
      <scheme val="minor"/>
    </font>
    <font>
      <sz val="8"/>
      <color rgb="FF0000FF"/>
      <name val="Calibri"/>
      <family val="2"/>
      <scheme val="minor"/>
    </font>
    <font>
      <b/>
      <sz val="9"/>
      <color rgb="FF0000FF"/>
      <name val="Calibri"/>
      <family val="2"/>
      <scheme val="minor"/>
    </font>
    <font>
      <b/>
      <sz val="8"/>
      <color theme="1"/>
      <name val="Calibri"/>
      <family val="2"/>
      <scheme val="minor"/>
    </font>
    <font>
      <b/>
      <sz val="8"/>
      <color theme="0" tint="-0.499984740745262"/>
      <name val="Calibri"/>
      <family val="2"/>
      <scheme val="minor"/>
    </font>
    <font>
      <b/>
      <sz val="8"/>
      <color theme="0"/>
      <name val="Calibri"/>
      <family val="2"/>
      <scheme val="minor"/>
    </font>
    <font>
      <sz val="8"/>
      <color rgb="FF7030A0"/>
      <name val="Calibri"/>
      <family val="2"/>
      <scheme val="minor"/>
    </font>
    <font>
      <b/>
      <i/>
      <sz val="9"/>
      <color rgb="FFFF0000"/>
      <name val="Calibri"/>
      <family val="2"/>
      <scheme val="minor"/>
    </font>
    <font>
      <i/>
      <sz val="11"/>
      <color theme="0" tint="-0.499984740745262"/>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6" tint="-0.499984740745262"/>
        <bgColor indexed="64"/>
      </patternFill>
    </fill>
    <fill>
      <patternFill patternType="solid">
        <fgColor theme="4" tint="0.79998168889431442"/>
        <bgColor indexed="64"/>
      </patternFill>
    </fill>
    <fill>
      <patternFill patternType="solid">
        <fgColor rgb="FFFFFFC5"/>
        <bgColor indexed="64"/>
      </patternFill>
    </fill>
    <fill>
      <patternFill patternType="solid">
        <fgColor theme="3" tint="-0.249977111117893"/>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53">
    <xf numFmtId="0" fontId="0" fillId="0" borderId="0" xfId="0"/>
    <xf numFmtId="0" fontId="3" fillId="0" borderId="0" xfId="0" applyFont="1"/>
    <xf numFmtId="0" fontId="0" fillId="2" borderId="0" xfId="0"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2" fillId="6" borderId="0" xfId="0" applyFont="1" applyFill="1" applyAlignment="1">
      <alignment vertical="center"/>
    </xf>
    <xf numFmtId="0" fontId="12" fillId="6" borderId="0" xfId="0" applyFont="1" applyFill="1" applyAlignment="1">
      <alignment vertical="center"/>
    </xf>
    <xf numFmtId="0" fontId="0" fillId="2" borderId="0" xfId="0" applyFont="1" applyFill="1" applyBorder="1" applyAlignment="1">
      <alignment horizontal="left" vertical="center"/>
    </xf>
    <xf numFmtId="0" fontId="2" fillId="3" borderId="0" xfId="0" applyFont="1" applyFill="1" applyAlignment="1">
      <alignment vertical="center"/>
    </xf>
    <xf numFmtId="0" fontId="6" fillId="2" borderId="0" xfId="0" applyFont="1" applyFill="1" applyAlignment="1">
      <alignment vertical="center"/>
    </xf>
    <xf numFmtId="0" fontId="10" fillId="2" borderId="0" xfId="0" applyFont="1" applyFill="1" applyAlignment="1">
      <alignment horizontal="left" vertical="center" indent="2"/>
    </xf>
    <xf numFmtId="0" fontId="0" fillId="2" borderId="0" xfId="0" applyFill="1" applyBorder="1" applyAlignment="1">
      <alignment vertical="center"/>
    </xf>
    <xf numFmtId="0" fontId="7" fillId="2" borderId="0" xfId="0" applyFont="1" applyFill="1" applyBorder="1" applyAlignment="1">
      <alignment horizontal="right" vertical="center"/>
    </xf>
    <xf numFmtId="0" fontId="7" fillId="2" borderId="0" xfId="0" applyFont="1" applyFill="1" applyAlignment="1">
      <alignment horizontal="right" vertical="center"/>
    </xf>
    <xf numFmtId="0" fontId="2" fillId="7" borderId="0" xfId="0" applyFont="1" applyFill="1" applyAlignment="1">
      <alignment vertical="center"/>
    </xf>
    <xf numFmtId="0" fontId="12" fillId="7" borderId="0" xfId="0" applyFont="1" applyFill="1" applyAlignment="1">
      <alignment vertical="center"/>
    </xf>
    <xf numFmtId="0" fontId="12" fillId="2" borderId="0" xfId="0" applyFont="1" applyFill="1" applyBorder="1" applyAlignment="1">
      <alignment vertical="center"/>
    </xf>
    <xf numFmtId="0" fontId="6" fillId="2" borderId="0" xfId="0" applyFont="1" applyFill="1" applyBorder="1" applyAlignment="1">
      <alignment vertical="center"/>
    </xf>
    <xf numFmtId="0" fontId="10" fillId="2" borderId="0" xfId="0" applyFont="1" applyFill="1" applyBorder="1" applyAlignment="1">
      <alignment vertical="center" wrapText="1"/>
    </xf>
    <xf numFmtId="0" fontId="10" fillId="2" borderId="0" xfId="0" applyFont="1" applyFill="1" applyAlignment="1">
      <alignment horizontal="left" vertical="center" wrapText="1" indent="2"/>
    </xf>
    <xf numFmtId="0" fontId="12" fillId="3" borderId="0" xfId="0" applyFont="1" applyFill="1" applyAlignment="1">
      <alignment vertical="center"/>
    </xf>
    <xf numFmtId="0" fontId="17" fillId="2" borderId="0" xfId="2" applyFont="1" applyFill="1" applyBorder="1" applyAlignment="1">
      <alignment vertical="center"/>
    </xf>
    <xf numFmtId="0" fontId="9" fillId="2" borderId="0" xfId="0" applyFont="1" applyFill="1" applyAlignment="1">
      <alignment vertical="center"/>
    </xf>
    <xf numFmtId="0" fontId="8" fillId="2" borderId="0" xfId="0" applyFont="1" applyFill="1" applyAlignment="1">
      <alignment vertical="center"/>
    </xf>
    <xf numFmtId="0" fontId="0" fillId="4" borderId="0" xfId="0" applyFill="1" applyAlignment="1">
      <alignment vertical="center"/>
    </xf>
    <xf numFmtId="0" fontId="12" fillId="4" borderId="0" xfId="0" applyFont="1" applyFill="1" applyAlignment="1">
      <alignment vertical="center"/>
    </xf>
    <xf numFmtId="0" fontId="9" fillId="4" borderId="0" xfId="0" applyFont="1" applyFill="1" applyAlignment="1">
      <alignment vertical="center"/>
    </xf>
    <xf numFmtId="0" fontId="9" fillId="4" borderId="0" xfId="0" applyFont="1" applyFill="1" applyBorder="1" applyAlignment="1">
      <alignment horizontal="center" vertical="center"/>
    </xf>
    <xf numFmtId="0" fontId="20" fillId="2" borderId="0" xfId="0" applyFont="1" applyFill="1" applyAlignment="1">
      <alignment vertical="center"/>
    </xf>
    <xf numFmtId="0" fontId="4" fillId="2" borderId="0" xfId="0" applyFont="1" applyFill="1" applyAlignment="1">
      <alignment vertical="center"/>
    </xf>
    <xf numFmtId="0" fontId="0" fillId="2" borderId="0" xfId="0" applyFill="1" applyBorder="1" applyAlignment="1">
      <alignment horizontal="left" vertical="center" indent="1"/>
    </xf>
    <xf numFmtId="0" fontId="7" fillId="2" borderId="0" xfId="0" applyFont="1" applyFill="1" applyBorder="1" applyAlignment="1">
      <alignment horizontal="left" vertical="center" indent="1"/>
    </xf>
    <xf numFmtId="0" fontId="10" fillId="2" borderId="0" xfId="0" applyFont="1" applyFill="1" applyBorder="1" applyAlignment="1">
      <alignment horizontal="left" vertical="center" wrapText="1" indent="1"/>
    </xf>
    <xf numFmtId="0" fontId="7" fillId="2" borderId="0" xfId="0" applyFont="1" applyFill="1" applyAlignment="1">
      <alignment horizontal="center" vertical="center"/>
    </xf>
    <xf numFmtId="0" fontId="19" fillId="3" borderId="0" xfId="0" applyFont="1" applyFill="1" applyAlignment="1">
      <alignment horizontal="center" vertical="center"/>
    </xf>
    <xf numFmtId="0" fontId="7" fillId="2" borderId="0" xfId="0" applyFont="1" applyFill="1" applyBorder="1" applyAlignment="1">
      <alignment horizontal="center" vertical="center"/>
    </xf>
    <xf numFmtId="0" fontId="24" fillId="2" borderId="0" xfId="0" applyFont="1" applyFill="1" applyBorder="1" applyAlignment="1">
      <alignment vertical="center"/>
    </xf>
    <xf numFmtId="0" fontId="0" fillId="9" borderId="0" xfId="0" applyFill="1" applyAlignment="1">
      <alignment vertical="center"/>
    </xf>
    <xf numFmtId="0" fontId="23" fillId="9" borderId="0" xfId="0" applyFont="1" applyFill="1" applyAlignment="1">
      <alignment vertical="center"/>
    </xf>
    <xf numFmtId="0" fontId="9" fillId="9" borderId="0" xfId="0" applyFont="1" applyFill="1" applyAlignment="1">
      <alignment vertical="center"/>
    </xf>
    <xf numFmtId="0" fontId="26" fillId="9" borderId="0" xfId="0" applyFont="1" applyFill="1" applyAlignment="1">
      <alignment vertical="center"/>
    </xf>
    <xf numFmtId="0" fontId="24" fillId="9" borderId="0" xfId="0" applyFont="1" applyFill="1" applyBorder="1" applyAlignment="1">
      <alignment vertical="center"/>
    </xf>
    <xf numFmtId="0" fontId="10" fillId="4" borderId="0" xfId="0" applyFont="1" applyFill="1" applyAlignment="1">
      <alignment vertical="center"/>
    </xf>
    <xf numFmtId="0" fontId="10" fillId="4" borderId="0" xfId="0" applyFont="1" applyFill="1" applyAlignment="1">
      <alignment horizontal="right" vertical="center"/>
    </xf>
    <xf numFmtId="0" fontId="10" fillId="4" borderId="0" xfId="0" applyFont="1" applyFill="1" applyAlignment="1">
      <alignment horizontal="right" vertical="center" indent="1"/>
    </xf>
    <xf numFmtId="0" fontId="29" fillId="8" borderId="6" xfId="0" applyFont="1" applyFill="1" applyBorder="1" applyAlignment="1">
      <alignment vertical="center"/>
    </xf>
    <xf numFmtId="0" fontId="30" fillId="2" borderId="0" xfId="0" applyFont="1" applyFill="1" applyAlignment="1">
      <alignment horizontal="left" vertical="center" indent="1"/>
    </xf>
    <xf numFmtId="0" fontId="17" fillId="2" borderId="0" xfId="2" applyFont="1" applyFill="1" applyAlignment="1">
      <alignment horizontal="left" vertical="center"/>
    </xf>
    <xf numFmtId="0" fontId="23" fillId="2" borderId="0" xfId="0" applyFont="1" applyFill="1" applyAlignment="1">
      <alignment vertical="center"/>
    </xf>
    <xf numFmtId="0" fontId="0" fillId="2" borderId="0" xfId="0" applyFill="1" applyAlignment="1">
      <alignment horizontal="left" vertical="top" indent="2"/>
    </xf>
    <xf numFmtId="0" fontId="31" fillId="2" borderId="0" xfId="0" applyFont="1" applyFill="1" applyBorder="1" applyAlignment="1">
      <alignment horizontal="center" vertical="center"/>
    </xf>
    <xf numFmtId="0" fontId="33" fillId="0" borderId="0" xfId="0" applyFont="1"/>
    <xf numFmtId="0" fontId="36" fillId="0" borderId="0" xfId="0" applyFont="1" applyAlignment="1"/>
    <xf numFmtId="0" fontId="25" fillId="2" borderId="0" xfId="0" applyFont="1" applyFill="1" applyAlignment="1">
      <alignment vertical="center"/>
    </xf>
    <xf numFmtId="0" fontId="25" fillId="7" borderId="0" xfId="0" applyFont="1" applyFill="1" applyAlignment="1">
      <alignment vertical="center"/>
    </xf>
    <xf numFmtId="0" fontId="25" fillId="2" borderId="0" xfId="0" applyFont="1" applyFill="1" applyBorder="1" applyAlignment="1">
      <alignment vertical="center"/>
    </xf>
    <xf numFmtId="0" fontId="35" fillId="2" borderId="0" xfId="0" applyFont="1" applyFill="1" applyBorder="1" applyAlignment="1">
      <alignment vertical="center"/>
    </xf>
    <xf numFmtId="165" fontId="25" fillId="2" borderId="0" xfId="0" applyNumberFormat="1" applyFont="1" applyFill="1" applyBorder="1" applyAlignment="1">
      <alignment vertical="center"/>
    </xf>
    <xf numFmtId="0" fontId="25" fillId="2" borderId="0" xfId="0" applyNumberFormat="1" applyFont="1" applyFill="1" applyBorder="1" applyAlignment="1">
      <alignment vertical="center"/>
    </xf>
    <xf numFmtId="164" fontId="25" fillId="2" borderId="0" xfId="0" applyNumberFormat="1" applyFont="1" applyFill="1" applyBorder="1" applyAlignment="1">
      <alignment vertical="center"/>
    </xf>
    <xf numFmtId="0" fontId="37" fillId="2" borderId="2" xfId="0" applyFont="1" applyFill="1" applyBorder="1" applyAlignment="1">
      <alignment horizontal="center" vertical="center"/>
    </xf>
    <xf numFmtId="0" fontId="37" fillId="2" borderId="0" xfId="0" applyFont="1" applyFill="1" applyBorder="1" applyAlignment="1">
      <alignment horizontal="center" vertical="center"/>
    </xf>
    <xf numFmtId="0" fontId="37" fillId="2" borderId="0" xfId="0" applyFont="1" applyFill="1" applyAlignment="1">
      <alignment horizontal="center" vertical="center"/>
    </xf>
    <xf numFmtId="0" fontId="18" fillId="0" borderId="0" xfId="0" applyFont="1" applyBorder="1"/>
    <xf numFmtId="0" fontId="15" fillId="0" borderId="0" xfId="0" applyFont="1" applyBorder="1" applyAlignment="1">
      <alignment wrapText="1"/>
    </xf>
    <xf numFmtId="0" fontId="0" fillId="0" borderId="0" xfId="0" applyBorder="1"/>
    <xf numFmtId="0" fontId="4" fillId="2" borderId="0" xfId="0" applyFont="1" applyFill="1" applyBorder="1" applyAlignment="1">
      <alignment horizontal="left" vertical="center" indent="1"/>
    </xf>
    <xf numFmtId="0" fontId="13" fillId="2" borderId="0" xfId="0" applyFont="1" applyFill="1" applyBorder="1" applyAlignment="1">
      <alignment horizontal="left" vertical="center" wrapText="1" indent="1"/>
    </xf>
    <xf numFmtId="0" fontId="38" fillId="2" borderId="0" xfId="0" applyFont="1" applyFill="1" applyBorder="1" applyAlignment="1" applyProtection="1">
      <alignment horizontal="center" vertical="center"/>
    </xf>
    <xf numFmtId="0" fontId="39" fillId="0" borderId="0" xfId="0" applyFont="1"/>
    <xf numFmtId="0" fontId="36" fillId="0" borderId="2" xfId="0" applyFont="1" applyBorder="1" applyAlignment="1"/>
    <xf numFmtId="0" fontId="36" fillId="10" borderId="2" xfId="0" applyFont="1" applyFill="1" applyBorder="1" applyAlignment="1"/>
    <xf numFmtId="0" fontId="33" fillId="0" borderId="2" xfId="0" applyFont="1" applyBorder="1"/>
    <xf numFmtId="2" fontId="33" fillId="0" borderId="2" xfId="0" applyNumberFormat="1" applyFont="1" applyBorder="1"/>
    <xf numFmtId="2" fontId="33" fillId="10" borderId="2" xfId="0" applyNumberFormat="1" applyFont="1" applyFill="1" applyBorder="1"/>
    <xf numFmtId="9" fontId="33" fillId="10" borderId="2" xfId="4" applyFont="1" applyFill="1" applyBorder="1"/>
    <xf numFmtId="0" fontId="39" fillId="0" borderId="2" xfId="0" applyFont="1" applyBorder="1"/>
    <xf numFmtId="2" fontId="39" fillId="0" borderId="2" xfId="0" applyNumberFormat="1" applyFont="1" applyBorder="1"/>
    <xf numFmtId="2" fontId="39" fillId="10" borderId="2" xfId="0" applyNumberFormat="1" applyFont="1" applyFill="1" applyBorder="1"/>
    <xf numFmtId="9" fontId="39" fillId="10" borderId="2" xfId="4" applyFont="1" applyFill="1" applyBorder="1"/>
    <xf numFmtId="0" fontId="36" fillId="0" borderId="0" xfId="0" applyFont="1"/>
    <xf numFmtId="0" fontId="14" fillId="2" borderId="0" xfId="2" applyFill="1" applyBorder="1" applyAlignment="1">
      <alignment vertical="center"/>
    </xf>
    <xf numFmtId="0" fontId="34" fillId="5" borderId="2" xfId="0" applyFont="1" applyFill="1" applyBorder="1" applyAlignment="1" applyProtection="1">
      <alignment horizontal="left" vertical="center" wrapText="1"/>
      <protection locked="0"/>
    </xf>
    <xf numFmtId="0" fontId="34" fillId="5" borderId="2" xfId="2" applyFont="1" applyFill="1" applyBorder="1" applyAlignment="1" applyProtection="1">
      <alignment horizontal="left" vertical="center" wrapText="1"/>
      <protection locked="0"/>
    </xf>
    <xf numFmtId="0" fontId="10" fillId="5" borderId="6" xfId="0" applyFont="1" applyFill="1" applyBorder="1" applyAlignment="1">
      <alignment horizontal="center" vertical="center"/>
    </xf>
    <xf numFmtId="0" fontId="13" fillId="7" borderId="3" xfId="2" applyFont="1" applyFill="1" applyBorder="1" applyAlignment="1">
      <alignment horizontal="center" vertical="center"/>
    </xf>
    <xf numFmtId="0" fontId="13" fillId="7" borderId="4" xfId="2" applyFont="1" applyFill="1" applyBorder="1" applyAlignment="1">
      <alignment horizontal="center" vertical="center"/>
    </xf>
    <xf numFmtId="0" fontId="13" fillId="7" borderId="5" xfId="2" applyFont="1" applyFill="1" applyBorder="1" applyAlignment="1">
      <alignment horizontal="center" vertical="center"/>
    </xf>
    <xf numFmtId="0" fontId="10" fillId="2" borderId="0" xfId="0" applyFont="1" applyFill="1" applyAlignment="1">
      <alignment horizontal="left" vertical="center" wrapText="1" indent="2"/>
    </xf>
    <xf numFmtId="164" fontId="25" fillId="5" borderId="3" xfId="3" applyNumberFormat="1" applyFont="1" applyFill="1" applyBorder="1" applyAlignment="1" applyProtection="1">
      <alignment horizontal="center" vertical="center"/>
      <protection locked="0"/>
    </xf>
    <xf numFmtId="164" fontId="25" fillId="5" borderId="5" xfId="3" applyNumberFormat="1" applyFont="1" applyFill="1" applyBorder="1" applyAlignment="1" applyProtection="1">
      <alignment horizontal="center" vertical="center"/>
      <protection locked="0"/>
    </xf>
    <xf numFmtId="0" fontId="27" fillId="9" borderId="0" xfId="0" applyFont="1" applyFill="1" applyAlignment="1">
      <alignment vertical="center"/>
    </xf>
    <xf numFmtId="0" fontId="23" fillId="9" borderId="0" xfId="0" applyFont="1" applyFill="1" applyAlignment="1">
      <alignment vertical="center"/>
    </xf>
    <xf numFmtId="0" fontId="28" fillId="9" borderId="0" xfId="0" applyFont="1" applyFill="1" applyAlignment="1">
      <alignment horizontal="left" vertical="center" indent="1"/>
    </xf>
    <xf numFmtId="0" fontId="23" fillId="2" borderId="0" xfId="0" applyFont="1" applyFill="1" applyAlignment="1">
      <alignment vertical="center"/>
    </xf>
    <xf numFmtId="0" fontId="25" fillId="5" borderId="2" xfId="0" applyFont="1" applyFill="1" applyBorder="1" applyAlignment="1" applyProtection="1">
      <alignment horizontal="center" vertical="center"/>
      <protection locked="0"/>
    </xf>
    <xf numFmtId="0" fontId="10" fillId="2" borderId="0" xfId="0" applyFont="1" applyFill="1" applyAlignment="1">
      <alignment horizontal="left" vertical="top" wrapText="1" indent="2"/>
    </xf>
    <xf numFmtId="0" fontId="6" fillId="2" borderId="0" xfId="0" applyFont="1" applyFill="1" applyAlignment="1">
      <alignment vertical="center"/>
    </xf>
    <xf numFmtId="0" fontId="6" fillId="2" borderId="7" xfId="0" applyFont="1" applyFill="1" applyBorder="1" applyAlignment="1">
      <alignment vertical="center"/>
    </xf>
    <xf numFmtId="0" fontId="0" fillId="2" borderId="0" xfId="0" applyFont="1" applyFill="1" applyBorder="1" applyAlignment="1">
      <alignment horizontal="left" vertical="center"/>
    </xf>
    <xf numFmtId="0" fontId="0" fillId="2" borderId="7" xfId="0" applyFont="1" applyFill="1" applyBorder="1" applyAlignment="1">
      <alignment horizontal="left" vertical="center"/>
    </xf>
    <xf numFmtId="0" fontId="13" fillId="3" borderId="3" xfId="2" applyFont="1" applyFill="1" applyBorder="1" applyAlignment="1">
      <alignment horizontal="center" vertical="center"/>
    </xf>
    <xf numFmtId="0" fontId="13" fillId="3" borderId="4" xfId="2" applyFont="1" applyFill="1" applyBorder="1" applyAlignment="1">
      <alignment horizontal="center" vertical="center"/>
    </xf>
    <xf numFmtId="0" fontId="13" fillId="3" borderId="5" xfId="2" applyFont="1" applyFill="1" applyBorder="1" applyAlignment="1">
      <alignment horizontal="center" vertical="center"/>
    </xf>
    <xf numFmtId="0" fontId="34" fillId="5" borderId="9" xfId="0" applyFont="1" applyFill="1" applyBorder="1" applyAlignment="1" applyProtection="1">
      <alignment horizontal="left" vertical="top" wrapText="1"/>
      <protection locked="0"/>
    </xf>
    <xf numFmtId="0" fontId="34" fillId="5" borderId="11" xfId="0" applyFont="1" applyFill="1" applyBorder="1" applyAlignment="1" applyProtection="1">
      <alignment horizontal="left" vertical="top" wrapText="1"/>
      <protection locked="0"/>
    </xf>
    <xf numFmtId="0" fontId="34" fillId="5" borderId="8" xfId="0" applyFont="1" applyFill="1" applyBorder="1" applyAlignment="1" applyProtection="1">
      <alignment horizontal="left" vertical="top" wrapText="1"/>
      <protection locked="0"/>
    </xf>
    <xf numFmtId="0" fontId="34" fillId="5" borderId="7" xfId="0" applyFont="1" applyFill="1" applyBorder="1" applyAlignment="1" applyProtection="1">
      <alignment horizontal="left" vertical="top" wrapText="1"/>
      <protection locked="0"/>
    </xf>
    <xf numFmtId="0" fontId="34" fillId="5" borderId="12" xfId="0" applyFont="1" applyFill="1" applyBorder="1" applyAlignment="1" applyProtection="1">
      <alignment horizontal="left" vertical="top" wrapText="1"/>
      <protection locked="0"/>
    </xf>
    <xf numFmtId="0" fontId="34" fillId="5" borderId="13" xfId="0" applyFont="1" applyFill="1" applyBorder="1" applyAlignment="1" applyProtection="1">
      <alignment horizontal="left" vertical="top" wrapText="1"/>
      <protection locked="0"/>
    </xf>
    <xf numFmtId="164" fontId="18" fillId="5" borderId="2" xfId="3" applyNumberFormat="1" applyFont="1" applyFill="1" applyBorder="1" applyAlignment="1" applyProtection="1">
      <alignment horizontal="left" indent="1"/>
      <protection locked="0"/>
    </xf>
    <xf numFmtId="0" fontId="41" fillId="5" borderId="2" xfId="0" applyFont="1" applyFill="1" applyBorder="1" applyAlignment="1" applyProtection="1">
      <alignment horizontal="center" vertical="center"/>
      <protection locked="0"/>
    </xf>
    <xf numFmtId="0" fontId="0" fillId="2" borderId="2" xfId="0" applyFill="1" applyBorder="1" applyAlignment="1">
      <alignment horizontal="left" indent="1"/>
    </xf>
    <xf numFmtId="0" fontId="19" fillId="6" borderId="2" xfId="0" applyFont="1" applyFill="1" applyBorder="1" applyAlignment="1">
      <alignment horizontal="left" vertical="center"/>
    </xf>
    <xf numFmtId="165" fontId="18" fillId="5" borderId="2" xfId="0" applyNumberFormat="1" applyFont="1" applyFill="1" applyBorder="1" applyAlignment="1" applyProtection="1">
      <alignment horizontal="left" indent="1"/>
      <protection locked="0"/>
    </xf>
    <xf numFmtId="0" fontId="5" fillId="2" borderId="2" xfId="0" applyFont="1" applyFill="1" applyBorder="1" applyAlignment="1" applyProtection="1">
      <alignment horizontal="left" indent="1"/>
      <protection locked="0"/>
    </xf>
    <xf numFmtId="0" fontId="0" fillId="2" borderId="2" xfId="0" applyFont="1" applyFill="1" applyBorder="1" applyAlignment="1">
      <alignment horizontal="left" indent="1"/>
    </xf>
    <xf numFmtId="0" fontId="3"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22" fillId="2" borderId="0" xfId="0" applyFont="1" applyFill="1" applyAlignment="1">
      <alignment horizontal="left" vertical="center" indent="2"/>
    </xf>
    <xf numFmtId="0" fontId="10" fillId="2" borderId="0" xfId="0" applyFont="1" applyFill="1" applyAlignment="1">
      <alignment horizontal="left" vertical="center" indent="2"/>
    </xf>
    <xf numFmtId="0" fontId="17" fillId="2" borderId="0" xfId="2" applyFont="1" applyFill="1" applyBorder="1" applyAlignment="1">
      <alignment horizontal="left" vertical="center"/>
    </xf>
    <xf numFmtId="0" fontId="16" fillId="2" borderId="0" xfId="0" applyFont="1" applyFill="1" applyBorder="1" applyAlignment="1">
      <alignment horizontal="center" vertical="center"/>
    </xf>
    <xf numFmtId="0" fontId="16" fillId="2" borderId="1" xfId="0" applyFont="1" applyFill="1" applyBorder="1" applyAlignment="1">
      <alignment horizontal="center" vertical="center"/>
    </xf>
    <xf numFmtId="0" fontId="8" fillId="2" borderId="0" xfId="0" applyFont="1" applyFill="1" applyBorder="1" applyAlignment="1">
      <alignment horizontal="center" vertical="center" wrapText="1"/>
    </xf>
    <xf numFmtId="0" fontId="8" fillId="2" borderId="0" xfId="0" applyFont="1" applyFill="1" applyBorder="1" applyAlignment="1">
      <alignment horizontal="center" vertical="center"/>
    </xf>
    <xf numFmtId="44" fontId="25" fillId="5" borderId="2" xfId="1" applyFont="1" applyFill="1" applyBorder="1" applyAlignment="1" applyProtection="1">
      <alignment horizontal="left" vertical="center" wrapText="1" indent="1"/>
      <protection locked="0"/>
    </xf>
    <xf numFmtId="0" fontId="25" fillId="5" borderId="2" xfId="0" applyFont="1" applyFill="1" applyBorder="1" applyAlignment="1" applyProtection="1">
      <alignment horizontal="left" vertical="center" wrapText="1" indent="1"/>
      <protection locked="0"/>
    </xf>
    <xf numFmtId="2" fontId="8" fillId="8" borderId="3" xfId="0" applyNumberFormat="1" applyFont="1" applyFill="1" applyBorder="1" applyAlignment="1" applyProtection="1">
      <alignment horizontal="left" vertical="center" wrapText="1" indent="1"/>
      <protection locked="0"/>
    </xf>
    <xf numFmtId="2" fontId="8" fillId="8" borderId="5" xfId="0" applyNumberFormat="1" applyFont="1" applyFill="1" applyBorder="1" applyAlignment="1" applyProtection="1">
      <alignment horizontal="left" vertical="center" wrapText="1" indent="1"/>
      <protection locked="0"/>
    </xf>
    <xf numFmtId="164" fontId="25" fillId="5" borderId="2" xfId="3" applyNumberFormat="1" applyFont="1" applyFill="1" applyBorder="1" applyAlignment="1" applyProtection="1">
      <alignment horizontal="left" vertical="center" wrapText="1" indent="1"/>
      <protection locked="0"/>
    </xf>
    <xf numFmtId="0" fontId="32" fillId="2" borderId="0"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22" fillId="2" borderId="0" xfId="0" applyFont="1" applyFill="1" applyAlignment="1">
      <alignment horizontal="left" vertical="center" indent="1"/>
    </xf>
    <xf numFmtId="0" fontId="3" fillId="2" borderId="0" xfId="0" applyFont="1" applyFill="1" applyAlignment="1">
      <alignment horizontal="left" vertical="center"/>
    </xf>
    <xf numFmtId="0" fontId="25" fillId="5" borderId="9" xfId="0" applyFont="1" applyFill="1" applyBorder="1" applyAlignment="1" applyProtection="1">
      <alignment horizontal="left" vertical="top" wrapText="1"/>
      <protection locked="0"/>
    </xf>
    <xf numFmtId="0" fontId="25" fillId="5" borderId="10" xfId="0" applyFont="1" applyFill="1" applyBorder="1" applyAlignment="1" applyProtection="1">
      <alignment horizontal="left" vertical="top" wrapText="1"/>
      <protection locked="0"/>
    </xf>
    <xf numFmtId="0" fontId="25" fillId="5" borderId="11" xfId="0" applyFont="1" applyFill="1" applyBorder="1" applyAlignment="1" applyProtection="1">
      <alignment horizontal="left" vertical="top" wrapText="1"/>
      <protection locked="0"/>
    </xf>
    <xf numFmtId="0" fontId="25" fillId="5" borderId="8" xfId="0" applyFont="1" applyFill="1" applyBorder="1" applyAlignment="1" applyProtection="1">
      <alignment horizontal="left" vertical="top" wrapText="1"/>
      <protection locked="0"/>
    </xf>
    <xf numFmtId="0" fontId="25" fillId="5" borderId="0" xfId="0" applyFont="1" applyFill="1" applyBorder="1" applyAlignment="1" applyProtection="1">
      <alignment horizontal="left" vertical="top" wrapText="1"/>
      <protection locked="0"/>
    </xf>
    <xf numFmtId="0" fontId="25" fillId="5" borderId="7" xfId="0" applyFont="1" applyFill="1" applyBorder="1" applyAlignment="1" applyProtection="1">
      <alignment horizontal="left" vertical="top" wrapText="1"/>
      <protection locked="0"/>
    </xf>
    <xf numFmtId="0" fontId="25" fillId="5" borderId="12" xfId="0" applyFont="1" applyFill="1" applyBorder="1" applyAlignment="1" applyProtection="1">
      <alignment horizontal="left" vertical="top" wrapText="1"/>
      <protection locked="0"/>
    </xf>
    <xf numFmtId="0" fontId="25" fillId="5" borderId="1" xfId="0" applyFont="1" applyFill="1" applyBorder="1" applyAlignment="1" applyProtection="1">
      <alignment horizontal="left" vertical="top" wrapText="1"/>
      <protection locked="0"/>
    </xf>
    <xf numFmtId="0" fontId="25" fillId="5" borderId="13" xfId="0" applyFont="1" applyFill="1" applyBorder="1" applyAlignment="1" applyProtection="1">
      <alignment horizontal="left" vertical="top" wrapText="1"/>
      <protection locked="0"/>
    </xf>
    <xf numFmtId="0" fontId="21" fillId="2" borderId="0" xfId="0" applyFont="1" applyFill="1" applyAlignment="1">
      <alignment horizontal="left" vertical="center" indent="2"/>
    </xf>
    <xf numFmtId="0" fontId="13" fillId="2" borderId="0" xfId="0" applyFont="1" applyFill="1" applyBorder="1" applyAlignment="1" applyProtection="1">
      <alignment horizontal="left" vertical="center" wrapText="1" indent="1"/>
    </xf>
    <xf numFmtId="2" fontId="13" fillId="2" borderId="0" xfId="0" applyNumberFormat="1" applyFont="1" applyFill="1" applyBorder="1" applyAlignment="1" applyProtection="1">
      <alignment horizontal="left" vertical="center" wrapText="1" indent="1"/>
    </xf>
    <xf numFmtId="164" fontId="13" fillId="2" borderId="0" xfId="3" applyNumberFormat="1" applyFont="1" applyFill="1" applyBorder="1" applyAlignment="1" applyProtection="1">
      <alignment horizontal="left" vertical="center" wrapText="1" indent="1"/>
    </xf>
    <xf numFmtId="44" fontId="13" fillId="2" borderId="0" xfId="1" applyFont="1" applyFill="1" applyBorder="1" applyAlignment="1" applyProtection="1">
      <alignment horizontal="left" vertical="center" wrapText="1" indent="1"/>
    </xf>
    <xf numFmtId="0" fontId="22" fillId="2" borderId="0" xfId="0" applyFont="1" applyFill="1" applyBorder="1" applyAlignment="1">
      <alignment vertical="center"/>
    </xf>
  </cellXfs>
  <cellStyles count="5">
    <cellStyle name="Comma" xfId="3" builtinId="3"/>
    <cellStyle name="Currency" xfId="1" builtinId="4"/>
    <cellStyle name="Hyperlink" xfId="2" builtinId="8"/>
    <cellStyle name="Normal" xfId="0" builtinId="0"/>
    <cellStyle name="Percent" xfId="4" builtinId="5"/>
  </cellStyles>
  <dxfs count="7">
    <dxf>
      <font>
        <b val="0"/>
        <i/>
        <color theme="0" tint="-0.499984740745262"/>
      </font>
    </dxf>
    <dxf>
      <font>
        <b val="0"/>
        <i/>
        <color theme="0" tint="-0.499984740745262"/>
      </font>
    </dxf>
    <dxf>
      <font>
        <b val="0"/>
        <i/>
        <color theme="0" tint="-0.499984740745262"/>
      </font>
    </dxf>
    <dxf>
      <font>
        <b val="0"/>
        <i/>
        <color rgb="FFFF0000"/>
      </font>
    </dxf>
    <dxf>
      <font>
        <b val="0"/>
        <i/>
        <color rgb="FFFF0000"/>
      </font>
    </dxf>
    <dxf>
      <font>
        <b val="0"/>
        <i/>
        <color rgb="FFFF0000"/>
      </font>
    </dxf>
    <dxf>
      <font>
        <b val="0"/>
        <i/>
        <color rgb="FFFF0000"/>
      </font>
    </dxf>
  </dxfs>
  <tableStyles count="0" defaultTableStyle="TableStyleMedium2" defaultPivotStyle="PivotStyleLight16"/>
  <colors>
    <mruColors>
      <color rgb="FF0000FF"/>
      <color rgb="FFFFFFC5"/>
      <color rgb="FFFFFFEB"/>
      <color rgb="FFFFFF99"/>
      <color rgb="FFFFDA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pa.state.il.us/air/aer/tables/conversion.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p2.org/general-resources/p2-data-calculator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p2.org/general-resources/p2-data-calculator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249977111117893"/>
  </sheetPr>
  <dimension ref="A1:S35"/>
  <sheetViews>
    <sheetView showGridLines="0" showRowColHeaders="0" tabSelected="1" zoomScaleNormal="100" workbookViewId="0">
      <selection activeCell="F23" sqref="F23:H23"/>
    </sheetView>
  </sheetViews>
  <sheetFormatPr defaultColWidth="0" defaultRowHeight="15" zeroHeight="1" x14ac:dyDescent="0.25"/>
  <cols>
    <col min="1" max="1" width="3.7109375" style="2" customWidth="1"/>
    <col min="2" max="5" width="8.85546875" style="2" customWidth="1"/>
    <col min="6" max="6" width="12.28515625" style="2" customWidth="1"/>
    <col min="7" max="8" width="8.85546875" style="2" customWidth="1"/>
    <col min="9" max="9" width="1.7109375" style="2" customWidth="1"/>
    <col min="10" max="10" width="15.7109375" style="2" customWidth="1"/>
    <col min="11" max="11" width="13.7109375" style="2" customWidth="1"/>
    <col min="12" max="13" width="2.140625" style="2" customWidth="1"/>
    <col min="14" max="14" width="3.28515625" style="2" customWidth="1"/>
    <col min="15" max="17" width="8.5703125" style="2" customWidth="1"/>
    <col min="18" max="18" width="8.7109375" style="2" customWidth="1"/>
    <col min="19" max="19" width="5.5703125" style="2" customWidth="1"/>
    <col min="20" max="16384" width="8.85546875" style="2" hidden="1"/>
  </cols>
  <sheetData>
    <row r="1" spans="2:18" x14ac:dyDescent="0.25"/>
    <row r="2" spans="2:18" s="3" customFormat="1" ht="18.75" x14ac:dyDescent="0.25">
      <c r="B2" s="3" t="s">
        <v>103</v>
      </c>
      <c r="K2" s="28" t="s">
        <v>42</v>
      </c>
      <c r="L2" s="28"/>
      <c r="M2" s="28"/>
      <c r="N2" s="28"/>
      <c r="O2" s="28"/>
      <c r="P2" s="28"/>
      <c r="Q2" s="28"/>
    </row>
    <row r="3" spans="2:18" x14ac:dyDescent="0.25">
      <c r="B3" s="4" t="s">
        <v>2</v>
      </c>
      <c r="K3" s="29" t="s">
        <v>46</v>
      </c>
      <c r="L3" s="29"/>
      <c r="M3" s="29"/>
      <c r="N3" s="29"/>
      <c r="O3" s="29"/>
      <c r="P3" s="29"/>
      <c r="Q3" s="29"/>
    </row>
    <row r="4" spans="2:18" x14ac:dyDescent="0.25">
      <c r="G4" s="4"/>
    </row>
    <row r="5" spans="2:18" x14ac:dyDescent="0.25">
      <c r="B5" s="5" t="s">
        <v>49</v>
      </c>
      <c r="C5" s="6"/>
      <c r="D5" s="6"/>
      <c r="E5" s="6"/>
      <c r="F5" s="6"/>
      <c r="G5" s="6"/>
      <c r="H5" s="6"/>
      <c r="I5" s="6"/>
      <c r="J5" s="6"/>
      <c r="K5" s="6"/>
      <c r="L5" s="6"/>
      <c r="M5" s="6"/>
      <c r="N5" s="6"/>
      <c r="O5" s="6"/>
      <c r="P5" s="6"/>
      <c r="Q5" s="6"/>
      <c r="R5" s="6"/>
    </row>
    <row r="6" spans="2:18" ht="9" customHeight="1" x14ac:dyDescent="0.25">
      <c r="G6" s="4"/>
    </row>
    <row r="7" spans="2:18" ht="7.9" customHeight="1" x14ac:dyDescent="0.25">
      <c r="B7" s="24"/>
      <c r="C7" s="24"/>
      <c r="D7" s="24"/>
      <c r="E7" s="24"/>
      <c r="F7" s="24"/>
      <c r="G7" s="25"/>
      <c r="H7" s="24"/>
      <c r="I7" s="24"/>
      <c r="J7" s="24"/>
      <c r="K7" s="24"/>
      <c r="L7" s="24"/>
      <c r="N7" s="37"/>
      <c r="O7" s="38"/>
      <c r="P7" s="38"/>
      <c r="Q7" s="38"/>
      <c r="R7" s="38"/>
    </row>
    <row r="8" spans="2:18" s="23" customFormat="1" ht="16.149999999999999" customHeight="1" x14ac:dyDescent="0.25">
      <c r="B8" s="42"/>
      <c r="C8" s="42"/>
      <c r="D8" s="43" t="s">
        <v>41</v>
      </c>
      <c r="E8" s="84"/>
      <c r="F8" s="84"/>
      <c r="G8" s="42"/>
      <c r="H8" s="42"/>
      <c r="I8" s="42"/>
      <c r="J8" s="44" t="s">
        <v>45</v>
      </c>
      <c r="K8" s="45" t="s">
        <v>42</v>
      </c>
      <c r="L8" s="24"/>
      <c r="M8" s="2"/>
      <c r="N8" s="93" t="s">
        <v>47</v>
      </c>
      <c r="O8" s="93"/>
      <c r="P8" s="93"/>
      <c r="Q8" s="93"/>
      <c r="R8" s="93"/>
    </row>
    <row r="9" spans="2:18" s="22" customFormat="1" ht="7.9" customHeight="1" x14ac:dyDescent="0.25">
      <c r="B9" s="26"/>
      <c r="C9" s="26"/>
      <c r="D9" s="26"/>
      <c r="E9" s="26"/>
      <c r="F9" s="27"/>
      <c r="G9" s="27"/>
      <c r="H9" s="26"/>
      <c r="I9" s="26"/>
      <c r="J9" s="26"/>
      <c r="K9" s="26"/>
      <c r="L9" s="26"/>
      <c r="N9" s="39"/>
      <c r="O9" s="39"/>
      <c r="P9" s="39"/>
      <c r="Q9" s="39"/>
      <c r="R9" s="39"/>
    </row>
    <row r="10" spans="2:18" ht="16.149999999999999" customHeight="1" x14ac:dyDescent="0.25">
      <c r="G10" s="4"/>
      <c r="M10" s="29">
        <f>IF(ISBLANK(F11),1,0)</f>
        <v>0</v>
      </c>
      <c r="N10" s="40" t="str">
        <f>IF(M10=1,"O","P")</f>
        <v>P</v>
      </c>
      <c r="O10" s="91" t="str">
        <f>IF(M10=1,"1) Please enter an Organization Name", "1) OK")</f>
        <v>1) OK</v>
      </c>
      <c r="P10" s="91"/>
      <c r="Q10" s="91"/>
      <c r="R10" s="91"/>
    </row>
    <row r="11" spans="2:18" x14ac:dyDescent="0.25">
      <c r="B11" s="99" t="s">
        <v>3</v>
      </c>
      <c r="C11" s="99"/>
      <c r="D11" s="99"/>
      <c r="E11" s="100"/>
      <c r="F11" s="95" t="s">
        <v>105</v>
      </c>
      <c r="G11" s="95"/>
      <c r="H11" s="95"/>
      <c r="I11" s="95"/>
      <c r="J11" s="95"/>
      <c r="M11" s="29">
        <f>IF(AND(ISBLANK(G14),ISBLANK(G15),ISBLANK(G16)),1,0)</f>
        <v>0</v>
      </c>
      <c r="N11" s="40" t="str">
        <f t="shared" ref="N11:N13" si="0">IF(M11=1,"O","P")</f>
        <v>P</v>
      </c>
      <c r="O11" s="91" t="str">
        <f>IF(M11=1,"2) Please provide basic data, where applicable","2) OK")</f>
        <v>2) OK</v>
      </c>
      <c r="P11" s="91"/>
      <c r="Q11" s="91"/>
      <c r="R11" s="91"/>
    </row>
    <row r="12" spans="2:18" x14ac:dyDescent="0.25">
      <c r="B12" s="10" t="s">
        <v>50</v>
      </c>
      <c r="M12" s="29">
        <f>IF(SUM('Baseline '!H12:H34)=0,1,0)</f>
        <v>0</v>
      </c>
      <c r="N12" s="40" t="str">
        <f t="shared" si="0"/>
        <v>P</v>
      </c>
      <c r="O12" s="91" t="str">
        <f>IF(M12=1,"3) Please add quantitative baseline data", "3) OK")</f>
        <v>3) OK</v>
      </c>
      <c r="P12" s="91"/>
      <c r="Q12" s="91"/>
      <c r="R12" s="91"/>
    </row>
    <row r="13" spans="2:18" x14ac:dyDescent="0.25">
      <c r="M13" s="29">
        <f>IF(OR(ISBLANK('Outcomes '!D13),'Outcomes '!I13="(select)",SUM('Outcomes '!K13:N13)=0),1,0)</f>
        <v>0</v>
      </c>
      <c r="N13" s="40" t="str">
        <f t="shared" si="0"/>
        <v>P</v>
      </c>
      <c r="O13" s="91" t="str">
        <f>IF(M13=1,"4) Please add Outcomes data in the requested format", "4) OK")</f>
        <v>4) OK</v>
      </c>
      <c r="P13" s="91"/>
      <c r="Q13" s="91"/>
      <c r="R13" s="91"/>
    </row>
    <row r="14" spans="2:18" x14ac:dyDescent="0.25">
      <c r="B14" s="99" t="s">
        <v>4</v>
      </c>
      <c r="C14" s="99"/>
      <c r="D14" s="99"/>
      <c r="E14" s="99"/>
      <c r="F14" s="12" t="s">
        <v>6</v>
      </c>
      <c r="G14" s="89">
        <v>21502660</v>
      </c>
      <c r="H14" s="90"/>
      <c r="J14" s="104"/>
      <c r="K14" s="105"/>
      <c r="L14" s="11"/>
      <c r="M14" s="11"/>
      <c r="N14" s="41"/>
      <c r="O14" s="92"/>
      <c r="P14" s="92"/>
      <c r="Q14" s="92"/>
      <c r="R14" s="92"/>
    </row>
    <row r="15" spans="2:18" x14ac:dyDescent="0.25">
      <c r="B15" s="7"/>
      <c r="C15" s="7"/>
      <c r="D15" s="7"/>
      <c r="E15" s="7"/>
      <c r="F15" s="13" t="s">
        <v>7</v>
      </c>
      <c r="G15" s="89">
        <v>11374</v>
      </c>
      <c r="H15" s="90"/>
      <c r="J15" s="106"/>
      <c r="K15" s="107"/>
      <c r="L15" s="11"/>
      <c r="M15" s="11"/>
      <c r="N15" s="36"/>
      <c r="O15" s="94"/>
      <c r="P15" s="94"/>
      <c r="Q15" s="94"/>
      <c r="R15" s="94"/>
    </row>
    <row r="16" spans="2:18" x14ac:dyDescent="0.25">
      <c r="B16" s="7"/>
      <c r="C16" s="7"/>
      <c r="D16" s="7"/>
      <c r="E16" s="7"/>
      <c r="F16" s="12" t="s">
        <v>48</v>
      </c>
      <c r="G16" s="89">
        <f>40*52</f>
        <v>2080</v>
      </c>
      <c r="H16" s="90"/>
      <c r="J16" s="108"/>
      <c r="K16" s="109"/>
      <c r="L16" s="11"/>
      <c r="M16" s="11"/>
      <c r="N16" s="36"/>
      <c r="O16" s="94"/>
      <c r="P16" s="94"/>
      <c r="Q16" s="94"/>
      <c r="R16" s="94"/>
    </row>
    <row r="17" spans="2:18" x14ac:dyDescent="0.25">
      <c r="B17" s="88" t="s">
        <v>5</v>
      </c>
      <c r="C17" s="88"/>
      <c r="D17" s="88"/>
      <c r="E17" s="88"/>
      <c r="F17" s="88"/>
      <c r="G17" s="88"/>
      <c r="H17" s="88"/>
      <c r="I17" s="88"/>
      <c r="J17" s="88"/>
      <c r="K17" s="88"/>
      <c r="L17" s="88"/>
      <c r="M17" s="88"/>
      <c r="N17" s="88"/>
      <c r="O17" s="88"/>
      <c r="P17" s="88"/>
      <c r="Q17" s="88"/>
      <c r="R17" s="88"/>
    </row>
    <row r="18" spans="2:18" x14ac:dyDescent="0.25">
      <c r="B18" s="88"/>
      <c r="C18" s="88"/>
      <c r="D18" s="88"/>
      <c r="E18" s="88"/>
      <c r="F18" s="88"/>
      <c r="G18" s="88"/>
      <c r="H18" s="88"/>
      <c r="I18" s="88"/>
      <c r="J18" s="88"/>
      <c r="K18" s="88"/>
      <c r="L18" s="88"/>
      <c r="M18" s="88"/>
      <c r="N18" s="88"/>
      <c r="O18" s="88"/>
      <c r="P18" s="88"/>
      <c r="Q18" s="88"/>
      <c r="R18" s="88"/>
    </row>
    <row r="19" spans="2:18" x14ac:dyDescent="0.25">
      <c r="B19" s="10"/>
    </row>
    <row r="20" spans="2:18" s="9" customFormat="1" x14ac:dyDescent="0.25">
      <c r="B20" s="97" t="s">
        <v>10</v>
      </c>
      <c r="C20" s="97"/>
      <c r="D20" s="97"/>
      <c r="E20" s="98"/>
      <c r="F20" s="85" t="s">
        <v>8</v>
      </c>
      <c r="G20" s="86"/>
      <c r="H20" s="87"/>
    </row>
    <row r="21" spans="2:18" ht="136.9" customHeight="1" x14ac:dyDescent="0.25">
      <c r="B21" s="96" t="s">
        <v>102</v>
      </c>
      <c r="C21" s="96"/>
      <c r="D21" s="96"/>
      <c r="E21" s="96"/>
      <c r="F21" s="96"/>
      <c r="G21" s="96"/>
      <c r="H21" s="96"/>
      <c r="I21" s="96"/>
      <c r="J21" s="96"/>
      <c r="K21" s="96"/>
      <c r="L21" s="96"/>
      <c r="M21" s="96"/>
      <c r="N21" s="96"/>
      <c r="O21" s="96"/>
      <c r="P21" s="96"/>
      <c r="Q21" s="96"/>
      <c r="R21" s="96"/>
    </row>
    <row r="22" spans="2:18" x14ac:dyDescent="0.25"/>
    <row r="23" spans="2:18" s="9" customFormat="1" x14ac:dyDescent="0.25">
      <c r="B23" s="97" t="s">
        <v>9</v>
      </c>
      <c r="C23" s="97"/>
      <c r="D23" s="97"/>
      <c r="E23" s="98"/>
      <c r="F23" s="101" t="s">
        <v>11</v>
      </c>
      <c r="G23" s="102"/>
      <c r="H23" s="103"/>
    </row>
    <row r="24" spans="2:18" s="49" customFormat="1" ht="98.45" customHeight="1" x14ac:dyDescent="0.25">
      <c r="B24" s="96" t="s">
        <v>54</v>
      </c>
      <c r="C24" s="96"/>
      <c r="D24" s="96"/>
      <c r="E24" s="96"/>
      <c r="F24" s="96"/>
      <c r="G24" s="96"/>
      <c r="H24" s="96"/>
      <c r="I24" s="96"/>
      <c r="J24" s="96"/>
      <c r="K24" s="96"/>
      <c r="L24" s="96"/>
      <c r="M24" s="96"/>
      <c r="N24" s="96"/>
      <c r="O24" s="96"/>
      <c r="P24" s="96"/>
      <c r="Q24" s="96"/>
      <c r="R24" s="96"/>
    </row>
    <row r="25" spans="2:18" s="48" customFormat="1" ht="16.899999999999999" customHeight="1" x14ac:dyDescent="0.25">
      <c r="B25" s="46"/>
      <c r="C25" s="19"/>
      <c r="D25" s="19"/>
      <c r="E25" s="19"/>
      <c r="F25" s="19"/>
      <c r="G25" s="19"/>
      <c r="H25" s="19"/>
      <c r="I25" s="19"/>
      <c r="J25" s="19"/>
      <c r="K25" s="19"/>
      <c r="L25" s="47"/>
      <c r="N25" s="19"/>
      <c r="O25" s="19"/>
      <c r="P25" s="19"/>
      <c r="Q25" s="19"/>
    </row>
    <row r="26" spans="2:18" x14ac:dyDescent="0.25"/>
    <row r="27" spans="2:18" hidden="1" x14ac:dyDescent="0.25"/>
    <row r="28" spans="2:18" hidden="1" x14ac:dyDescent="0.25"/>
    <row r="29" spans="2:18" hidden="1" x14ac:dyDescent="0.25"/>
    <row r="30" spans="2:18" hidden="1" x14ac:dyDescent="0.25"/>
    <row r="31" spans="2:18" hidden="1" x14ac:dyDescent="0.25"/>
    <row r="32" spans="2:18" hidden="1" x14ac:dyDescent="0.25"/>
    <row r="33" hidden="1" x14ac:dyDescent="0.25"/>
    <row r="34" hidden="1" x14ac:dyDescent="0.25"/>
    <row r="35" hidden="1" x14ac:dyDescent="0.25"/>
  </sheetData>
  <mergeCells count="23">
    <mergeCell ref="B21:R21"/>
    <mergeCell ref="B24:R24"/>
    <mergeCell ref="B20:E20"/>
    <mergeCell ref="B23:E23"/>
    <mergeCell ref="B11:E11"/>
    <mergeCell ref="B14:E14"/>
    <mergeCell ref="F23:H23"/>
    <mergeCell ref="J14:K16"/>
    <mergeCell ref="E8:F8"/>
    <mergeCell ref="F20:H20"/>
    <mergeCell ref="B17:R18"/>
    <mergeCell ref="G14:H14"/>
    <mergeCell ref="O10:R10"/>
    <mergeCell ref="O11:R11"/>
    <mergeCell ref="O12:R12"/>
    <mergeCell ref="O13:R13"/>
    <mergeCell ref="O14:R14"/>
    <mergeCell ref="N8:R8"/>
    <mergeCell ref="O16:R16"/>
    <mergeCell ref="O15:R15"/>
    <mergeCell ref="G15:H15"/>
    <mergeCell ref="G16:H16"/>
    <mergeCell ref="F11:J11"/>
  </mergeCells>
  <conditionalFormatting sqref="N10:R10">
    <cfRule type="expression" dxfId="6" priority="5">
      <formula>$M$10=1</formula>
    </cfRule>
  </conditionalFormatting>
  <conditionalFormatting sqref="N11:R11">
    <cfRule type="expression" dxfId="5" priority="4">
      <formula>$M$11=1</formula>
    </cfRule>
  </conditionalFormatting>
  <conditionalFormatting sqref="N12:R12">
    <cfRule type="expression" dxfId="4" priority="3">
      <formula>$M$12=1</formula>
    </cfRule>
  </conditionalFormatting>
  <conditionalFormatting sqref="N13:R13">
    <cfRule type="expression" dxfId="3" priority="2">
      <formula>$M$13=1</formula>
    </cfRule>
  </conditionalFormatting>
  <conditionalFormatting sqref="J14:K16">
    <cfRule type="expression" dxfId="2" priority="1">
      <formula>$J$14="enter notes/comments"</formula>
    </cfRule>
  </conditionalFormatting>
  <dataValidations count="2">
    <dataValidation type="list" allowBlank="1" showInputMessage="1" showErrorMessage="1" sqref="K8">
      <formula1>$K$2:$K$3</formula1>
    </dataValidation>
    <dataValidation type="decimal" operator="greaterThanOrEqual" allowBlank="1" showInputMessage="1" showErrorMessage="1" sqref="G14:H16">
      <formula1>0</formula1>
    </dataValidation>
  </dataValidations>
  <hyperlinks>
    <hyperlink ref="F20:H20" location="'Baseline '!A1" display="click here to enter baseline data"/>
    <hyperlink ref="F23:H23" location="'Outcomes '!A1" display="click here to enter outcome data"/>
  </hyperlink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499984740745262"/>
    <pageSetUpPr fitToPage="1"/>
  </sheetPr>
  <dimension ref="A1:T42"/>
  <sheetViews>
    <sheetView showGridLines="0" showRowColHeaders="0" topLeftCell="A4" zoomScaleNormal="100" workbookViewId="0">
      <selection activeCell="C18" sqref="C18:G18"/>
    </sheetView>
  </sheetViews>
  <sheetFormatPr defaultColWidth="0" defaultRowHeight="13.15" customHeight="1" zeroHeight="1" x14ac:dyDescent="0.25"/>
  <cols>
    <col min="1" max="2" width="3.7109375" style="2" customWidth="1"/>
    <col min="3" max="6" width="8.85546875" style="2" customWidth="1"/>
    <col min="7" max="7" width="9.7109375" style="2" customWidth="1"/>
    <col min="8" max="11" width="8.85546875" style="2" customWidth="1"/>
    <col min="12" max="12" width="39.85546875" style="2" customWidth="1"/>
    <col min="13" max="16" width="17.28515625" style="53" hidden="1" customWidth="1"/>
    <col min="17" max="17" width="17.28515625" style="53" customWidth="1"/>
    <col min="18" max="18" width="5.5703125" style="2" customWidth="1"/>
    <col min="19" max="16384" width="8.85546875" style="2" hidden="1"/>
  </cols>
  <sheetData>
    <row r="1" spans="2:20" ht="15" x14ac:dyDescent="0.25"/>
    <row r="2" spans="2:20" s="3" customFormat="1" ht="18.75" x14ac:dyDescent="0.25">
      <c r="B2" s="3" t="s">
        <v>103</v>
      </c>
      <c r="M2" s="53"/>
      <c r="N2" s="53"/>
      <c r="O2" s="53"/>
      <c r="P2" s="53"/>
      <c r="Q2" s="53"/>
    </row>
    <row r="3" spans="2:20" ht="15" x14ac:dyDescent="0.25">
      <c r="B3" s="4" t="s">
        <v>2</v>
      </c>
    </row>
    <row r="4" spans="2:20" ht="15" x14ac:dyDescent="0.25">
      <c r="J4" s="4"/>
    </row>
    <row r="5" spans="2:20" ht="15" x14ac:dyDescent="0.25">
      <c r="B5" s="14" t="s">
        <v>93</v>
      </c>
      <c r="C5" s="15"/>
      <c r="D5" s="15"/>
      <c r="E5" s="15"/>
      <c r="F5" s="15"/>
      <c r="G5" s="15"/>
      <c r="H5" s="15"/>
      <c r="I5" s="15"/>
      <c r="J5" s="15"/>
      <c r="K5" s="15"/>
      <c r="L5" s="15"/>
      <c r="M5" s="54"/>
      <c r="N5" s="54"/>
      <c r="O5" s="54"/>
      <c r="P5" s="54"/>
      <c r="Q5" s="54"/>
    </row>
    <row r="6" spans="2:20" s="11" customFormat="1" ht="14.45" customHeight="1" x14ac:dyDescent="0.25">
      <c r="J6" s="16"/>
      <c r="M6" s="55"/>
      <c r="N6" s="55"/>
      <c r="O6" s="55"/>
      <c r="P6" s="55"/>
      <c r="Q6" s="55"/>
    </row>
    <row r="7" spans="2:20" s="11" customFormat="1" ht="14.45" customHeight="1" x14ac:dyDescent="0.25">
      <c r="B7" s="119" t="s">
        <v>27</v>
      </c>
      <c r="C7" s="119"/>
      <c r="D7" s="119"/>
      <c r="E7" s="119"/>
      <c r="F7" s="119"/>
      <c r="G7" s="119"/>
      <c r="J7" s="16"/>
      <c r="L7" s="81"/>
      <c r="M7" s="55"/>
      <c r="N7" s="55"/>
      <c r="O7" s="55"/>
      <c r="P7" s="55"/>
      <c r="Q7" s="55"/>
    </row>
    <row r="8" spans="2:20" s="11" customFormat="1" ht="14.45" customHeight="1" x14ac:dyDescent="0.25">
      <c r="B8" s="120" t="s">
        <v>28</v>
      </c>
      <c r="C8" s="120"/>
      <c r="D8" s="120"/>
      <c r="E8" s="120"/>
      <c r="F8" s="120"/>
      <c r="G8" s="120"/>
      <c r="H8" s="121" t="s">
        <v>29</v>
      </c>
      <c r="I8" s="121"/>
      <c r="J8" s="121"/>
      <c r="K8" s="121"/>
      <c r="L8" s="121"/>
      <c r="M8" s="55"/>
      <c r="N8" s="55"/>
      <c r="O8" s="55"/>
      <c r="P8" s="55"/>
      <c r="Q8" s="55"/>
    </row>
    <row r="9" spans="2:20" s="11" customFormat="1" ht="14.45" customHeight="1" x14ac:dyDescent="0.25">
      <c r="J9" s="16"/>
      <c r="M9" s="55"/>
      <c r="N9" s="55"/>
      <c r="O9" s="55"/>
      <c r="P9" s="55"/>
      <c r="Q9" s="55"/>
    </row>
    <row r="10" spans="2:20" s="11" customFormat="1" ht="14.45" customHeight="1" x14ac:dyDescent="0.25">
      <c r="C10" s="122" t="s">
        <v>12</v>
      </c>
      <c r="D10" s="122"/>
      <c r="E10" s="122"/>
      <c r="F10" s="122"/>
      <c r="G10" s="122"/>
      <c r="H10" s="122" t="s">
        <v>25</v>
      </c>
      <c r="I10" s="122"/>
      <c r="J10" s="122" t="s">
        <v>24</v>
      </c>
      <c r="K10" s="122"/>
      <c r="L10" s="117" t="s">
        <v>55</v>
      </c>
      <c r="M10" s="55"/>
      <c r="N10" s="55"/>
      <c r="O10" s="55"/>
      <c r="P10" s="55"/>
      <c r="Q10" s="55"/>
    </row>
    <row r="11" spans="2:20" s="11" customFormat="1" ht="14.45" customHeight="1" x14ac:dyDescent="0.25">
      <c r="C11" s="122"/>
      <c r="D11" s="122"/>
      <c r="E11" s="122"/>
      <c r="F11" s="122"/>
      <c r="G11" s="122"/>
      <c r="H11" s="123"/>
      <c r="I11" s="123"/>
      <c r="J11" s="124" t="s">
        <v>104</v>
      </c>
      <c r="K11" s="125"/>
      <c r="L11" s="118"/>
      <c r="M11" s="56" t="s">
        <v>43</v>
      </c>
      <c r="N11" s="56" t="s">
        <v>25</v>
      </c>
      <c r="O11" s="56" t="s">
        <v>62</v>
      </c>
      <c r="P11" s="56" t="s">
        <v>63</v>
      </c>
      <c r="Q11" s="56"/>
    </row>
    <row r="12" spans="2:20" s="11" customFormat="1" ht="14.45" customHeight="1" x14ac:dyDescent="0.25">
      <c r="B12" s="61" t="s">
        <v>69</v>
      </c>
      <c r="C12" s="112" t="s">
        <v>26</v>
      </c>
      <c r="D12" s="112"/>
      <c r="E12" s="112"/>
      <c r="F12" s="112"/>
      <c r="G12" s="112"/>
      <c r="H12" s="114"/>
      <c r="I12" s="114"/>
      <c r="J12" s="111">
        <v>2014</v>
      </c>
      <c r="K12" s="111"/>
      <c r="L12" s="82"/>
      <c r="M12" s="55" t="s">
        <v>42</v>
      </c>
      <c r="N12" s="55"/>
      <c r="O12" s="55"/>
      <c r="P12" s="55"/>
      <c r="Q12" s="55"/>
    </row>
    <row r="13" spans="2:20" s="11" customFormat="1" ht="14.45" customHeight="1" x14ac:dyDescent="0.25">
      <c r="B13" s="61"/>
      <c r="C13" s="113"/>
      <c r="D13" s="113"/>
      <c r="E13" s="113"/>
      <c r="F13" s="113"/>
      <c r="G13" s="113"/>
      <c r="H13" s="113"/>
      <c r="I13" s="113"/>
      <c r="J13" s="113"/>
      <c r="K13" s="113"/>
      <c r="L13" s="113"/>
      <c r="M13" s="55" t="str">
        <f>C12</f>
        <v>Operating costs ($)</v>
      </c>
      <c r="N13" s="57">
        <f>H12</f>
        <v>0</v>
      </c>
      <c r="O13" s="58">
        <f>J12</f>
        <v>2014</v>
      </c>
      <c r="P13" s="58">
        <f>L12</f>
        <v>0</v>
      </c>
      <c r="Q13" s="58"/>
    </row>
    <row r="14" spans="2:20" s="11" customFormat="1" ht="14.45" customHeight="1" x14ac:dyDescent="0.25">
      <c r="B14" s="61" t="s">
        <v>72</v>
      </c>
      <c r="C14" s="112" t="s">
        <v>106</v>
      </c>
      <c r="D14" s="112"/>
      <c r="E14" s="112"/>
      <c r="F14" s="112"/>
      <c r="G14" s="112"/>
      <c r="H14" s="110">
        <v>199787981</v>
      </c>
      <c r="I14" s="110"/>
      <c r="J14" s="111" t="s">
        <v>107</v>
      </c>
      <c r="K14" s="111"/>
      <c r="L14" s="82" t="s">
        <v>112</v>
      </c>
      <c r="M14" s="55" t="str">
        <f>C14</f>
        <v>Electricity purchased from grid (kWh)</v>
      </c>
      <c r="N14" s="59">
        <f>H14</f>
        <v>199787981</v>
      </c>
      <c r="O14" s="58" t="str">
        <f>J14</f>
        <v>FY14</v>
      </c>
      <c r="P14" s="58" t="str">
        <f>L14</f>
        <v>Already includes BIF, BRC, and ARC solar PV impacts</v>
      </c>
      <c r="Q14" s="58"/>
    </row>
    <row r="15" spans="2:20" s="11" customFormat="1" ht="14.45" customHeight="1" x14ac:dyDescent="0.25">
      <c r="B15" s="61" t="s">
        <v>73</v>
      </c>
      <c r="C15" s="112" t="s">
        <v>108</v>
      </c>
      <c r="D15" s="112"/>
      <c r="E15" s="112"/>
      <c r="F15" s="112"/>
      <c r="G15" s="112"/>
      <c r="H15" s="110">
        <f>3547095+79135</f>
        <v>3626230</v>
      </c>
      <c r="I15" s="110"/>
      <c r="J15" s="111" t="s">
        <v>107</v>
      </c>
      <c r="K15" s="111"/>
      <c r="L15" s="82"/>
      <c r="M15" s="55" t="str">
        <f>C15</f>
        <v>Natural gas consumed (MBTU)</v>
      </c>
      <c r="N15" s="59">
        <f>H15</f>
        <v>3626230</v>
      </c>
      <c r="O15" s="58" t="str">
        <f>J15</f>
        <v>FY14</v>
      </c>
      <c r="P15" s="58">
        <f>L15</f>
        <v>0</v>
      </c>
      <c r="Q15" s="58"/>
      <c r="R15" s="12"/>
    </row>
    <row r="16" spans="2:20" s="11" customFormat="1" ht="14.45" customHeight="1" x14ac:dyDescent="0.25">
      <c r="B16" s="61" t="s">
        <v>74</v>
      </c>
      <c r="C16" s="112" t="s">
        <v>109</v>
      </c>
      <c r="D16" s="112"/>
      <c r="E16" s="112"/>
      <c r="F16" s="112"/>
      <c r="G16" s="112"/>
      <c r="H16" s="110">
        <v>41207</v>
      </c>
      <c r="I16" s="110"/>
      <c r="J16" s="111" t="s">
        <v>107</v>
      </c>
      <c r="K16" s="111"/>
      <c r="L16" s="82"/>
      <c r="M16" s="55" t="str">
        <f>C16</f>
        <v>Coal consumed (tons)</v>
      </c>
      <c r="N16" s="59">
        <f>H16</f>
        <v>41207</v>
      </c>
      <c r="O16" s="58" t="str">
        <f>J16</f>
        <v>FY14</v>
      </c>
      <c r="P16" s="58">
        <f>L16</f>
        <v>0</v>
      </c>
      <c r="Q16" s="58"/>
      <c r="R16" s="18"/>
      <c r="S16" s="18"/>
      <c r="T16" s="18"/>
    </row>
    <row r="17" spans="2:20" s="11" customFormat="1" ht="14.45" customHeight="1" x14ac:dyDescent="0.25">
      <c r="B17" s="61"/>
      <c r="C17" s="113" t="s">
        <v>30</v>
      </c>
      <c r="D17" s="113"/>
      <c r="E17" s="113"/>
      <c r="F17" s="113"/>
      <c r="G17" s="113"/>
      <c r="H17" s="113"/>
      <c r="I17" s="113"/>
      <c r="J17" s="113"/>
      <c r="K17" s="113"/>
      <c r="L17" s="113"/>
      <c r="M17" s="55" t="str">
        <f>C18</f>
        <v>Nonhazardous solid waste - landfilled (lb)</v>
      </c>
      <c r="N17" s="59">
        <f>H18</f>
        <v>10852000</v>
      </c>
      <c r="O17" s="58" t="str">
        <f>J18</f>
        <v>FY14</v>
      </c>
      <c r="P17" s="58">
        <f>L18</f>
        <v>0</v>
      </c>
      <c r="Q17" s="58"/>
    </row>
    <row r="18" spans="2:20" s="11" customFormat="1" ht="14.45" customHeight="1" x14ac:dyDescent="0.25">
      <c r="B18" s="61" t="s">
        <v>71</v>
      </c>
      <c r="C18" s="112" t="s">
        <v>15</v>
      </c>
      <c r="D18" s="112"/>
      <c r="E18" s="112"/>
      <c r="F18" s="112"/>
      <c r="G18" s="112"/>
      <c r="H18" s="110">
        <f>5426*2000</f>
        <v>10852000</v>
      </c>
      <c r="I18" s="110"/>
      <c r="J18" s="111" t="s">
        <v>107</v>
      </c>
      <c r="K18" s="111"/>
      <c r="L18" s="82"/>
      <c r="M18" s="55" t="str">
        <f>C19</f>
        <v>Nonhazardous solid waste - recycled (lb)</v>
      </c>
      <c r="N18" s="59">
        <f>H19</f>
        <v>4344720</v>
      </c>
      <c r="O18" s="58" t="str">
        <f>J19</f>
        <v>FY14</v>
      </c>
      <c r="P18" s="58">
        <f>L19</f>
        <v>0</v>
      </c>
      <c r="Q18" s="58"/>
      <c r="R18" s="18"/>
      <c r="S18" s="18"/>
      <c r="T18" s="18"/>
    </row>
    <row r="19" spans="2:20" s="11" customFormat="1" ht="14.45" customHeight="1" x14ac:dyDescent="0.25">
      <c r="B19" s="61" t="s">
        <v>75</v>
      </c>
      <c r="C19" s="112" t="s">
        <v>16</v>
      </c>
      <c r="D19" s="112"/>
      <c r="E19" s="112"/>
      <c r="F19" s="112"/>
      <c r="G19" s="112"/>
      <c r="H19" s="110">
        <f>2000*2172.36</f>
        <v>4344720</v>
      </c>
      <c r="I19" s="110"/>
      <c r="J19" s="111" t="s">
        <v>107</v>
      </c>
      <c r="K19" s="111"/>
      <c r="L19" s="82"/>
      <c r="M19" s="55" t="str">
        <f>C20</f>
        <v>Hazardous waste generated (lb)</v>
      </c>
      <c r="N19" s="59">
        <f>H20</f>
        <v>0</v>
      </c>
      <c r="O19" s="58">
        <f>J20</f>
        <v>2014</v>
      </c>
      <c r="P19" s="58">
        <f>L20</f>
        <v>0</v>
      </c>
      <c r="Q19" s="58"/>
    </row>
    <row r="20" spans="2:20" s="17" customFormat="1" ht="14.45" customHeight="1" x14ac:dyDescent="0.25">
      <c r="B20" s="61" t="s">
        <v>76</v>
      </c>
      <c r="C20" s="112" t="s">
        <v>52</v>
      </c>
      <c r="D20" s="112"/>
      <c r="E20" s="112"/>
      <c r="F20" s="112"/>
      <c r="G20" s="112"/>
      <c r="H20" s="110"/>
      <c r="I20" s="110"/>
      <c r="J20" s="111">
        <v>2014</v>
      </c>
      <c r="K20" s="111"/>
      <c r="L20" s="83"/>
      <c r="M20" s="55" t="str">
        <f>C22</f>
        <v>Gasoline fuel consumed (gal)</v>
      </c>
      <c r="N20" s="59">
        <f>H22</f>
        <v>463257</v>
      </c>
      <c r="O20" s="58" t="str">
        <f>J22</f>
        <v>FY14</v>
      </c>
      <c r="P20" s="58">
        <f>L22</f>
        <v>0</v>
      </c>
      <c r="Q20" s="58"/>
    </row>
    <row r="21" spans="2:20" s="11" customFormat="1" ht="14.45" customHeight="1" x14ac:dyDescent="0.25">
      <c r="B21" s="61"/>
      <c r="C21" s="113" t="s">
        <v>0</v>
      </c>
      <c r="D21" s="113"/>
      <c r="E21" s="113"/>
      <c r="F21" s="113"/>
      <c r="G21" s="113"/>
      <c r="H21" s="113"/>
      <c r="I21" s="113"/>
      <c r="J21" s="113"/>
      <c r="K21" s="113"/>
      <c r="L21" s="113"/>
      <c r="M21" s="55" t="str">
        <f>C23</f>
        <v>Diesel fuel consumed (gal)</v>
      </c>
      <c r="N21" s="59">
        <f>H23</f>
        <v>24914</v>
      </c>
      <c r="O21" s="58" t="str">
        <f>J23</f>
        <v>FY14</v>
      </c>
      <c r="P21" s="58">
        <f>L23</f>
        <v>0</v>
      </c>
      <c r="Q21" s="58"/>
    </row>
    <row r="22" spans="2:20" s="11" customFormat="1" ht="14.45" customHeight="1" x14ac:dyDescent="0.25">
      <c r="B22" s="61" t="s">
        <v>77</v>
      </c>
      <c r="C22" s="112" t="s">
        <v>14</v>
      </c>
      <c r="D22" s="112"/>
      <c r="E22" s="112"/>
      <c r="F22" s="112"/>
      <c r="G22" s="112"/>
      <c r="H22" s="110">
        <v>463257</v>
      </c>
      <c r="I22" s="110"/>
      <c r="J22" s="111" t="s">
        <v>107</v>
      </c>
      <c r="K22" s="111"/>
      <c r="L22" s="82"/>
      <c r="M22" s="55" t="str">
        <f>C25</f>
        <v>GHG emissions (mtCO2e)</v>
      </c>
      <c r="N22" s="59">
        <f>H25</f>
        <v>453117.38141999871</v>
      </c>
      <c r="O22" s="58" t="str">
        <f>J25</f>
        <v>FY14</v>
      </c>
      <c r="P22" s="58">
        <f>L25</f>
        <v>0</v>
      </c>
      <c r="Q22" s="58"/>
      <c r="R22" s="18"/>
      <c r="S22" s="18"/>
      <c r="T22" s="18"/>
    </row>
    <row r="23" spans="2:20" s="11" customFormat="1" ht="14.45" customHeight="1" x14ac:dyDescent="0.25">
      <c r="B23" s="61" t="s">
        <v>78</v>
      </c>
      <c r="C23" s="112" t="s">
        <v>13</v>
      </c>
      <c r="D23" s="112"/>
      <c r="E23" s="112"/>
      <c r="F23" s="112"/>
      <c r="G23" s="112"/>
      <c r="H23" s="110">
        <v>24914</v>
      </c>
      <c r="I23" s="110"/>
      <c r="J23" s="111" t="s">
        <v>107</v>
      </c>
      <c r="K23" s="111"/>
      <c r="L23" s="82"/>
      <c r="M23" s="55" t="str">
        <f>C26</f>
        <v>VOC emissions (lb)</v>
      </c>
      <c r="N23" s="59">
        <f>H26</f>
        <v>0</v>
      </c>
      <c r="O23" s="58">
        <f>J26</f>
        <v>2014</v>
      </c>
      <c r="P23" s="58">
        <f>L26</f>
        <v>0</v>
      </c>
      <c r="Q23" s="58"/>
      <c r="R23" s="18"/>
      <c r="S23" s="18"/>
      <c r="T23" s="18"/>
    </row>
    <row r="24" spans="2:20" s="11" customFormat="1" ht="14.45" customHeight="1" x14ac:dyDescent="0.25">
      <c r="B24" s="61"/>
      <c r="C24" s="113" t="s">
        <v>1</v>
      </c>
      <c r="D24" s="113"/>
      <c r="E24" s="113"/>
      <c r="F24" s="113"/>
      <c r="G24" s="113"/>
      <c r="H24" s="113"/>
      <c r="I24" s="113"/>
      <c r="J24" s="113"/>
      <c r="K24" s="113"/>
      <c r="L24" s="113"/>
      <c r="M24" s="55" t="str">
        <f>C28</f>
        <v>Water consumed (gal)</v>
      </c>
      <c r="N24" s="59">
        <f>H28</f>
        <v>0</v>
      </c>
      <c r="O24" s="58">
        <f t="shared" ref="O24:O30" si="0">J28</f>
        <v>2014</v>
      </c>
      <c r="P24" s="58">
        <f t="shared" ref="P24:P30" si="1">L28</f>
        <v>0</v>
      </c>
      <c r="Q24" s="58"/>
    </row>
    <row r="25" spans="2:20" s="11" customFormat="1" ht="14.45" customHeight="1" x14ac:dyDescent="0.25">
      <c r="B25" s="61" t="s">
        <v>70</v>
      </c>
      <c r="C25" s="112" t="s">
        <v>17</v>
      </c>
      <c r="D25" s="112"/>
      <c r="E25" s="112"/>
      <c r="F25" s="112"/>
      <c r="G25" s="112"/>
      <c r="H25" s="110">
        <v>453117.38141999871</v>
      </c>
      <c r="I25" s="110"/>
      <c r="J25" s="111" t="s">
        <v>107</v>
      </c>
      <c r="K25" s="111"/>
      <c r="L25" s="82"/>
      <c r="M25" s="55" t="str">
        <f>C29</f>
        <v>Wastewater discharge (gal)</v>
      </c>
      <c r="N25" s="59">
        <f>H29</f>
        <v>0</v>
      </c>
      <c r="O25" s="58">
        <f t="shared" si="0"/>
        <v>2014</v>
      </c>
      <c r="P25" s="58">
        <f t="shared" si="1"/>
        <v>0</v>
      </c>
      <c r="Q25" s="58"/>
      <c r="R25" s="18"/>
      <c r="S25" s="18"/>
      <c r="T25" s="18"/>
    </row>
    <row r="26" spans="2:20" s="11" customFormat="1" ht="14.45" customHeight="1" x14ac:dyDescent="0.25">
      <c r="B26" s="61" t="s">
        <v>79</v>
      </c>
      <c r="C26" s="112" t="s">
        <v>18</v>
      </c>
      <c r="D26" s="112"/>
      <c r="E26" s="112"/>
      <c r="F26" s="112"/>
      <c r="G26" s="112"/>
      <c r="H26" s="110"/>
      <c r="I26" s="110"/>
      <c r="J26" s="111">
        <v>2014</v>
      </c>
      <c r="K26" s="111"/>
      <c r="L26" s="82"/>
      <c r="M26" s="55" t="str">
        <f>C30</f>
        <v>Hazardous materials used (lb)</v>
      </c>
      <c r="N26" s="59">
        <f>H30</f>
        <v>0</v>
      </c>
      <c r="O26" s="58">
        <f t="shared" si="0"/>
        <v>2014</v>
      </c>
      <c r="P26" s="58">
        <f t="shared" si="1"/>
        <v>0</v>
      </c>
      <c r="Q26" s="58"/>
      <c r="R26" s="18"/>
      <c r="S26" s="18"/>
      <c r="T26" s="18"/>
    </row>
    <row r="27" spans="2:20" s="11" customFormat="1" ht="14.45" customHeight="1" x14ac:dyDescent="0.25">
      <c r="B27" s="61"/>
      <c r="C27" s="113" t="s">
        <v>31</v>
      </c>
      <c r="D27" s="113"/>
      <c r="E27" s="113"/>
      <c r="F27" s="113"/>
      <c r="G27" s="113"/>
      <c r="H27" s="113"/>
      <c r="I27" s="113"/>
      <c r="J27" s="113"/>
      <c r="K27" s="113"/>
      <c r="L27" s="113"/>
      <c r="M27" s="55" t="str">
        <f>IF(LEFT(C31,5)="(sele","",C31)</f>
        <v/>
      </c>
      <c r="N27" s="59">
        <f t="shared" ref="N27:N30" si="2">H31</f>
        <v>0</v>
      </c>
      <c r="O27" s="58">
        <f t="shared" si="0"/>
        <v>2014</v>
      </c>
      <c r="P27" s="58">
        <f t="shared" si="1"/>
        <v>0</v>
      </c>
      <c r="Q27" s="58"/>
    </row>
    <row r="28" spans="2:20" s="11" customFormat="1" ht="14.45" customHeight="1" x14ac:dyDescent="0.25">
      <c r="B28" s="61" t="s">
        <v>80</v>
      </c>
      <c r="C28" s="116" t="s">
        <v>32</v>
      </c>
      <c r="D28" s="116"/>
      <c r="E28" s="116"/>
      <c r="F28" s="116"/>
      <c r="G28" s="116"/>
      <c r="H28" s="110"/>
      <c r="I28" s="110"/>
      <c r="J28" s="111">
        <v>2014</v>
      </c>
      <c r="K28" s="111"/>
      <c r="L28" s="82"/>
      <c r="M28" s="55" t="str">
        <f t="shared" ref="M28:M30" si="3">IF(LEFT(C32,5)="(sele","",C32)</f>
        <v/>
      </c>
      <c r="N28" s="59">
        <f t="shared" si="2"/>
        <v>0</v>
      </c>
      <c r="O28" s="58">
        <f t="shared" si="0"/>
        <v>2014</v>
      </c>
      <c r="P28" s="58">
        <f t="shared" si="1"/>
        <v>0</v>
      </c>
      <c r="Q28" s="58"/>
      <c r="R28" s="18"/>
      <c r="S28" s="18"/>
      <c r="T28" s="18"/>
    </row>
    <row r="29" spans="2:20" s="11" customFormat="1" ht="14.45" customHeight="1" x14ac:dyDescent="0.25">
      <c r="B29" s="61" t="s">
        <v>81</v>
      </c>
      <c r="C29" s="116" t="s">
        <v>33</v>
      </c>
      <c r="D29" s="116"/>
      <c r="E29" s="116"/>
      <c r="F29" s="116"/>
      <c r="G29" s="116"/>
      <c r="H29" s="110"/>
      <c r="I29" s="110"/>
      <c r="J29" s="111">
        <v>2014</v>
      </c>
      <c r="K29" s="111"/>
      <c r="L29" s="82"/>
      <c r="M29" s="55" t="str">
        <f t="shared" si="3"/>
        <v/>
      </c>
      <c r="N29" s="59">
        <f t="shared" si="2"/>
        <v>0</v>
      </c>
      <c r="O29" s="58">
        <f t="shared" si="0"/>
        <v>2014</v>
      </c>
      <c r="P29" s="58">
        <f t="shared" si="1"/>
        <v>0</v>
      </c>
      <c r="Q29" s="58"/>
      <c r="R29" s="18"/>
      <c r="S29" s="18"/>
      <c r="T29" s="18"/>
    </row>
    <row r="30" spans="2:20" s="11" customFormat="1" ht="14.45" customHeight="1" x14ac:dyDescent="0.25">
      <c r="B30" s="61" t="s">
        <v>82</v>
      </c>
      <c r="C30" s="112" t="s">
        <v>51</v>
      </c>
      <c r="D30" s="112"/>
      <c r="E30" s="112"/>
      <c r="F30" s="112"/>
      <c r="G30" s="112"/>
      <c r="H30" s="110"/>
      <c r="I30" s="110"/>
      <c r="J30" s="111">
        <v>2014</v>
      </c>
      <c r="K30" s="111"/>
      <c r="L30" s="82"/>
      <c r="M30" s="55" t="str">
        <f t="shared" si="3"/>
        <v/>
      </c>
      <c r="N30" s="59">
        <f t="shared" si="2"/>
        <v>0</v>
      </c>
      <c r="O30" s="58">
        <f t="shared" si="0"/>
        <v>2014</v>
      </c>
      <c r="P30" s="58">
        <f t="shared" si="1"/>
        <v>0</v>
      </c>
      <c r="Q30" s="58"/>
    </row>
    <row r="31" spans="2:20" s="11" customFormat="1" ht="14.45" customHeight="1" x14ac:dyDescent="0.25">
      <c r="B31" s="61" t="s">
        <v>83</v>
      </c>
      <c r="C31" s="115" t="s">
        <v>23</v>
      </c>
      <c r="D31" s="115"/>
      <c r="E31" s="115"/>
      <c r="F31" s="115"/>
      <c r="G31" s="115"/>
      <c r="H31" s="110"/>
      <c r="I31" s="110"/>
      <c r="J31" s="111">
        <v>2014</v>
      </c>
      <c r="K31" s="111"/>
      <c r="L31" s="82"/>
      <c r="M31" s="53"/>
      <c r="N31" s="53"/>
      <c r="O31" s="53"/>
      <c r="P31" s="53"/>
      <c r="Q31" s="53"/>
      <c r="R31" s="18"/>
      <c r="S31" s="18"/>
      <c r="T31" s="18"/>
    </row>
    <row r="32" spans="2:20" s="11" customFormat="1" ht="14.45" customHeight="1" x14ac:dyDescent="0.25">
      <c r="B32" s="61" t="s">
        <v>84</v>
      </c>
      <c r="C32" s="115" t="s">
        <v>23</v>
      </c>
      <c r="D32" s="115"/>
      <c r="E32" s="115"/>
      <c r="F32" s="115"/>
      <c r="G32" s="115"/>
      <c r="H32" s="110"/>
      <c r="I32" s="110"/>
      <c r="J32" s="111">
        <v>2014</v>
      </c>
      <c r="K32" s="111"/>
      <c r="L32" s="82"/>
      <c r="M32" s="53"/>
      <c r="N32" s="53"/>
      <c r="O32" s="53"/>
      <c r="P32" s="53"/>
      <c r="Q32" s="53"/>
      <c r="R32" s="18"/>
      <c r="S32" s="18"/>
      <c r="T32" s="18"/>
    </row>
    <row r="33" spans="2:17" s="11" customFormat="1" ht="14.45" customHeight="1" x14ac:dyDescent="0.25">
      <c r="B33" s="61" t="s">
        <v>85</v>
      </c>
      <c r="C33" s="115" t="s">
        <v>23</v>
      </c>
      <c r="D33" s="115"/>
      <c r="E33" s="115"/>
      <c r="F33" s="115"/>
      <c r="G33" s="115"/>
      <c r="H33" s="110"/>
      <c r="I33" s="110"/>
      <c r="J33" s="111">
        <v>2014</v>
      </c>
      <c r="K33" s="111"/>
      <c r="L33" s="82"/>
      <c r="M33" s="53"/>
      <c r="N33" s="53"/>
      <c r="O33" s="53"/>
      <c r="P33" s="53"/>
      <c r="Q33" s="53"/>
    </row>
    <row r="34" spans="2:17" ht="14.45" customHeight="1" x14ac:dyDescent="0.25">
      <c r="B34" s="62" t="s">
        <v>86</v>
      </c>
      <c r="C34" s="115" t="s">
        <v>23</v>
      </c>
      <c r="D34" s="115"/>
      <c r="E34" s="115"/>
      <c r="F34" s="115"/>
      <c r="G34" s="115"/>
      <c r="H34" s="110"/>
      <c r="I34" s="110"/>
      <c r="J34" s="111">
        <v>2014</v>
      </c>
      <c r="K34" s="111"/>
      <c r="L34" s="82"/>
    </row>
    <row r="35" spans="2:17" ht="14.45" customHeight="1" x14ac:dyDescent="0.25"/>
    <row r="36" spans="2:17" ht="14.45" customHeight="1" x14ac:dyDescent="0.25"/>
    <row r="37" spans="2:17" ht="13.15" hidden="1" customHeight="1" x14ac:dyDescent="0.25"/>
    <row r="38" spans="2:17" ht="13.15" customHeight="1" x14ac:dyDescent="0.25"/>
    <row r="39" spans="2:17" ht="13.15" customHeight="1" x14ac:dyDescent="0.25"/>
    <row r="40" spans="2:17" ht="13.15" customHeight="1" x14ac:dyDescent="0.25"/>
    <row r="41" spans="2:17" ht="13.15" customHeight="1" x14ac:dyDescent="0.25"/>
    <row r="42" spans="2:17" ht="13.15" customHeight="1" x14ac:dyDescent="0.25"/>
  </sheetData>
  <mergeCells count="67">
    <mergeCell ref="C17:L17"/>
    <mergeCell ref="C13:L13"/>
    <mergeCell ref="L10:L11"/>
    <mergeCell ref="B7:G7"/>
    <mergeCell ref="B8:G8"/>
    <mergeCell ref="H8:L8"/>
    <mergeCell ref="C15:G15"/>
    <mergeCell ref="C16:G16"/>
    <mergeCell ref="C10:G11"/>
    <mergeCell ref="J10:K10"/>
    <mergeCell ref="H10:I11"/>
    <mergeCell ref="H14:I14"/>
    <mergeCell ref="J11:K11"/>
    <mergeCell ref="C12:G12"/>
    <mergeCell ref="C14:G14"/>
    <mergeCell ref="H15:I15"/>
    <mergeCell ref="H16:I16"/>
    <mergeCell ref="C18:G18"/>
    <mergeCell ref="C30:G30"/>
    <mergeCell ref="H30:I30"/>
    <mergeCell ref="J12:K12"/>
    <mergeCell ref="J14:K14"/>
    <mergeCell ref="J15:K15"/>
    <mergeCell ref="J16:K16"/>
    <mergeCell ref="J18:K18"/>
    <mergeCell ref="J19:K19"/>
    <mergeCell ref="J30:K30"/>
    <mergeCell ref="J20:K20"/>
    <mergeCell ref="J22:K22"/>
    <mergeCell ref="J23:K23"/>
    <mergeCell ref="C25:G25"/>
    <mergeCell ref="C26:G26"/>
    <mergeCell ref="H12:I12"/>
    <mergeCell ref="C34:G34"/>
    <mergeCell ref="C29:G29"/>
    <mergeCell ref="J34:K34"/>
    <mergeCell ref="J28:K28"/>
    <mergeCell ref="J29:K29"/>
    <mergeCell ref="H29:I29"/>
    <mergeCell ref="C31:G31"/>
    <mergeCell ref="C32:G32"/>
    <mergeCell ref="C33:G33"/>
    <mergeCell ref="C28:G28"/>
    <mergeCell ref="J31:K31"/>
    <mergeCell ref="J32:K32"/>
    <mergeCell ref="J33:K33"/>
    <mergeCell ref="H19:I19"/>
    <mergeCell ref="H32:I32"/>
    <mergeCell ref="H33:I33"/>
    <mergeCell ref="H34:I34"/>
    <mergeCell ref="H28:I28"/>
    <mergeCell ref="H31:I31"/>
    <mergeCell ref="C27:L27"/>
    <mergeCell ref="C19:G19"/>
    <mergeCell ref="C20:G20"/>
    <mergeCell ref="C22:G22"/>
    <mergeCell ref="C23:G23"/>
    <mergeCell ref="C24:L24"/>
    <mergeCell ref="C21:L21"/>
    <mergeCell ref="H23:I23"/>
    <mergeCell ref="H18:I18"/>
    <mergeCell ref="H20:I20"/>
    <mergeCell ref="H22:I22"/>
    <mergeCell ref="J25:K25"/>
    <mergeCell ref="J26:K26"/>
    <mergeCell ref="H25:I25"/>
    <mergeCell ref="H26:I26"/>
  </mergeCells>
  <conditionalFormatting sqref="J12:K12 J18:K20 J22:K23 J25:K26 J28:K34 J14:K16">
    <cfRule type="cellIs" dxfId="1" priority="1" operator="equal">
      <formula>2012</formula>
    </cfRule>
  </conditionalFormatting>
  <dataValidations count="4">
    <dataValidation type="list" allowBlank="1" showInputMessage="1" prompt="Choose from a list of other possible metrics, or type your own metrics category. Please include the unit of measurement in parentheses." sqref="C31:G34">
      <formula1>othermetrics</formula1>
    </dataValidation>
    <dataValidation type="decimal" operator="greaterThanOrEqual" allowBlank="1" showInputMessage="1" showErrorMessage="1" error="You must enter a number greater than or equal to 0." sqref="H12:I12 H14:I16 H28:I34 H22:I23 H25:I26 H18:I18">
      <formula1>0</formula1>
    </dataValidation>
    <dataValidation type="decimal" operator="greaterThanOrEqual" allowBlank="1" showInputMessage="1" showErrorMessage="1" error="You must enter a number greater than or equal to 0." promptTitle="Includes:" prompt="batteries, bulbs, chemical and biohazardous waste, and any substance that is ignitable, corrosive, reactive, or toxic." sqref="H20:I20">
      <formula1>0</formula1>
    </dataValidation>
    <dataValidation type="decimal" operator="greaterThanOrEqual" allowBlank="1" showInputMessage="1" showErrorMessage="1" error="You must enter a number greater than or equal to 0." promptTitle="Includes:" prompt="recycling, composting, and quantified reuse" sqref="H19:I19">
      <formula1>0</formula1>
    </dataValidation>
  </dataValidations>
  <hyperlinks>
    <hyperlink ref="H8" r:id="rId1"/>
  </hyperlinks>
  <pageMargins left="0.25" right="0.25" top="0.75" bottom="0.75" header="0.3" footer="0.3"/>
  <pageSetup scale="86" orientation="landscape" horizontalDpi="4294967293" verticalDpi="4294967293"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499984740745262"/>
  </sheetPr>
  <dimension ref="A1:S53"/>
  <sheetViews>
    <sheetView showGridLines="0" showRowColHeaders="0" workbookViewId="0">
      <selection activeCell="D15" sqref="D15:H15"/>
    </sheetView>
  </sheetViews>
  <sheetFormatPr defaultColWidth="0" defaultRowHeight="0" customHeight="1" zeroHeight="1" x14ac:dyDescent="0.25"/>
  <cols>
    <col min="1" max="2" width="3.7109375" style="2" customWidth="1"/>
    <col min="3" max="3" width="3.7109375" style="33" customWidth="1"/>
    <col min="4" max="4" width="8.85546875" style="2" customWidth="1"/>
    <col min="5" max="5" width="14.85546875" style="2" customWidth="1"/>
    <col min="6" max="6" width="8.85546875" style="2" customWidth="1"/>
    <col min="7" max="7" width="2.42578125" style="2" customWidth="1"/>
    <col min="8" max="8" width="8.140625" style="2" customWidth="1"/>
    <col min="9" max="9" width="4.7109375" style="2" customWidth="1"/>
    <col min="10" max="10" width="30.7109375" style="2" customWidth="1"/>
    <col min="11" max="11" width="8.85546875" style="2" customWidth="1"/>
    <col min="12" max="12" width="11.85546875" style="2" customWidth="1"/>
    <col min="13" max="13" width="8.85546875" style="2" customWidth="1"/>
    <col min="14" max="14" width="9.85546875" style="2" customWidth="1"/>
    <col min="15" max="16" width="8.85546875" style="2" customWidth="1"/>
    <col min="17" max="17" width="5.5703125" style="2" customWidth="1"/>
    <col min="18" max="16384" width="8.85546875" style="2" hidden="1"/>
  </cols>
  <sheetData>
    <row r="1" spans="2:19" ht="15" x14ac:dyDescent="0.25"/>
    <row r="2" spans="2:19" s="3" customFormat="1" ht="18.75" x14ac:dyDescent="0.25">
      <c r="B2" s="3" t="s">
        <v>103</v>
      </c>
      <c r="C2" s="33"/>
    </row>
    <row r="3" spans="2:19" ht="15" x14ac:dyDescent="0.25">
      <c r="B3" s="4" t="s">
        <v>2</v>
      </c>
    </row>
    <row r="4" spans="2:19" ht="15" x14ac:dyDescent="0.25">
      <c r="K4" s="4"/>
      <c r="M4" s="4"/>
    </row>
    <row r="5" spans="2:19" ht="15" x14ac:dyDescent="0.25">
      <c r="B5" s="8" t="s">
        <v>34</v>
      </c>
      <c r="C5" s="34"/>
      <c r="D5" s="20"/>
      <c r="E5" s="20"/>
      <c r="F5" s="20"/>
      <c r="G5" s="20"/>
      <c r="H5" s="20"/>
      <c r="I5" s="20"/>
      <c r="J5" s="20"/>
      <c r="K5" s="20"/>
      <c r="L5" s="20"/>
      <c r="M5" s="20"/>
      <c r="N5" s="20"/>
      <c r="O5" s="20"/>
      <c r="P5" s="20"/>
    </row>
    <row r="6" spans="2:19" s="11" customFormat="1" ht="14.45" customHeight="1" x14ac:dyDescent="0.25">
      <c r="C6" s="35"/>
      <c r="K6" s="16"/>
      <c r="M6" s="16"/>
    </row>
    <row r="7" spans="2:19" s="11" customFormat="1" ht="14.45" customHeight="1" x14ac:dyDescent="0.25">
      <c r="B7" s="147" t="s">
        <v>35</v>
      </c>
      <c r="C7" s="147"/>
      <c r="D7" s="147"/>
      <c r="E7" s="147"/>
      <c r="F7" s="147"/>
      <c r="G7" s="147"/>
      <c r="H7" s="147"/>
      <c r="I7" s="136" t="s">
        <v>101</v>
      </c>
      <c r="J7" s="136"/>
      <c r="K7" s="136"/>
      <c r="L7" s="136"/>
      <c r="M7" s="136"/>
      <c r="N7" s="136"/>
      <c r="O7" s="136"/>
      <c r="P7" s="136"/>
    </row>
    <row r="8" spans="2:19" s="11" customFormat="1" ht="14.45" customHeight="1" x14ac:dyDescent="0.25">
      <c r="B8" s="120" t="s">
        <v>36</v>
      </c>
      <c r="C8" s="120"/>
      <c r="D8" s="120"/>
      <c r="E8" s="120"/>
      <c r="F8" s="120"/>
      <c r="G8" s="120"/>
      <c r="H8" s="120"/>
      <c r="I8" s="121" t="s">
        <v>53</v>
      </c>
      <c r="J8" s="121"/>
      <c r="K8" s="121"/>
      <c r="L8" s="121"/>
      <c r="M8" s="16"/>
    </row>
    <row r="9" spans="2:19" s="11" customFormat="1" ht="14.45" customHeight="1" x14ac:dyDescent="0.25">
      <c r="B9" s="120" t="s">
        <v>37</v>
      </c>
      <c r="C9" s="120"/>
      <c r="D9" s="120"/>
      <c r="E9" s="120"/>
      <c r="F9" s="120"/>
      <c r="G9" s="120"/>
      <c r="H9" s="120"/>
      <c r="I9" s="21" t="s">
        <v>38</v>
      </c>
      <c r="J9" s="21"/>
      <c r="K9" s="16"/>
      <c r="M9" s="16"/>
    </row>
    <row r="10" spans="2:19" s="11" customFormat="1" ht="14.45" customHeight="1" x14ac:dyDescent="0.25">
      <c r="C10" s="35"/>
      <c r="K10" s="16"/>
      <c r="M10" s="16"/>
    </row>
    <row r="11" spans="2:19" s="11" customFormat="1" ht="14.45" customHeight="1" x14ac:dyDescent="0.25">
      <c r="C11" s="50"/>
      <c r="D11" s="133" t="s">
        <v>39</v>
      </c>
      <c r="E11" s="133"/>
      <c r="F11" s="133"/>
      <c r="G11" s="133"/>
      <c r="H11" s="133"/>
      <c r="I11" s="131" t="s">
        <v>12</v>
      </c>
      <c r="J11" s="131"/>
      <c r="K11" s="131" t="s">
        <v>100</v>
      </c>
      <c r="L11" s="131"/>
      <c r="M11" s="131" t="s">
        <v>99</v>
      </c>
      <c r="N11" s="131"/>
    </row>
    <row r="12" spans="2:19" s="11" customFormat="1" ht="14.45" customHeight="1" x14ac:dyDescent="0.25">
      <c r="C12" s="50"/>
      <c r="D12" s="134" t="s">
        <v>40</v>
      </c>
      <c r="E12" s="134"/>
      <c r="F12" s="134"/>
      <c r="G12" s="134"/>
      <c r="H12" s="134"/>
      <c r="I12" s="132"/>
      <c r="J12" s="132"/>
      <c r="K12" s="135" t="s">
        <v>98</v>
      </c>
      <c r="L12" s="135"/>
      <c r="M12" s="132"/>
      <c r="N12" s="132"/>
    </row>
    <row r="13" spans="2:19" s="30" customFormat="1" ht="25.9" customHeight="1" x14ac:dyDescent="0.25">
      <c r="C13" s="60">
        <v>1</v>
      </c>
      <c r="D13" s="127" t="s">
        <v>110</v>
      </c>
      <c r="E13" s="127"/>
      <c r="F13" s="127"/>
      <c r="G13" s="127"/>
      <c r="H13" s="127"/>
      <c r="I13" s="128" t="s">
        <v>17</v>
      </c>
      <c r="J13" s="129"/>
      <c r="K13" s="130">
        <f>453117.381419999-446628</f>
        <v>6489.3814199990011</v>
      </c>
      <c r="L13" s="130"/>
      <c r="M13" s="126">
        <v>0</v>
      </c>
      <c r="N13" s="126"/>
    </row>
    <row r="14" spans="2:19" s="30" customFormat="1" ht="25.9" customHeight="1" x14ac:dyDescent="0.25">
      <c r="C14" s="60">
        <v>2</v>
      </c>
      <c r="D14" s="127" t="s">
        <v>110</v>
      </c>
      <c r="E14" s="127"/>
      <c r="F14" s="127"/>
      <c r="G14" s="127"/>
      <c r="H14" s="127"/>
      <c r="I14" s="128" t="s">
        <v>106</v>
      </c>
      <c r="J14" s="129"/>
      <c r="K14" s="130">
        <v>7863324</v>
      </c>
      <c r="L14" s="130"/>
      <c r="M14" s="126">
        <v>0</v>
      </c>
      <c r="N14" s="126"/>
    </row>
    <row r="15" spans="2:19" s="30" customFormat="1" ht="25.9" customHeight="1" x14ac:dyDescent="0.25">
      <c r="C15" s="60">
        <v>3</v>
      </c>
      <c r="D15" s="127" t="s">
        <v>111</v>
      </c>
      <c r="E15" s="127"/>
      <c r="F15" s="127"/>
      <c r="G15" s="127"/>
      <c r="H15" s="127"/>
      <c r="I15" s="128" t="s">
        <v>17</v>
      </c>
      <c r="J15" s="129"/>
      <c r="K15" s="130">
        <v>16505</v>
      </c>
      <c r="L15" s="130"/>
      <c r="M15" s="126">
        <v>0</v>
      </c>
      <c r="N15" s="126"/>
      <c r="O15" s="31"/>
      <c r="Q15" s="31"/>
    </row>
    <row r="16" spans="2:19" s="30" customFormat="1" ht="25.9" customHeight="1" x14ac:dyDescent="0.25">
      <c r="C16" s="60">
        <v>4</v>
      </c>
      <c r="D16" s="127"/>
      <c r="E16" s="127"/>
      <c r="F16" s="127"/>
      <c r="G16" s="127"/>
      <c r="H16" s="127"/>
      <c r="I16" s="128" t="s">
        <v>42</v>
      </c>
      <c r="J16" s="129"/>
      <c r="K16" s="130"/>
      <c r="L16" s="130"/>
      <c r="M16" s="126"/>
      <c r="N16" s="126"/>
      <c r="O16" s="32"/>
      <c r="P16" s="32"/>
      <c r="Q16" s="32"/>
      <c r="R16" s="32"/>
      <c r="S16" s="32"/>
    </row>
    <row r="17" spans="3:19" s="30" customFormat="1" ht="25.9" customHeight="1" x14ac:dyDescent="0.25">
      <c r="C17" s="60">
        <v>5</v>
      </c>
      <c r="D17" s="127"/>
      <c r="E17" s="127"/>
      <c r="F17" s="127"/>
      <c r="G17" s="127"/>
      <c r="H17" s="127"/>
      <c r="I17" s="128" t="s">
        <v>42</v>
      </c>
      <c r="J17" s="129"/>
      <c r="K17" s="130"/>
      <c r="L17" s="130"/>
      <c r="M17" s="126"/>
      <c r="N17" s="126"/>
    </row>
    <row r="18" spans="3:19" s="30" customFormat="1" ht="25.9" customHeight="1" x14ac:dyDescent="0.25">
      <c r="C18" s="60">
        <v>6</v>
      </c>
      <c r="D18" s="127"/>
      <c r="E18" s="127"/>
      <c r="F18" s="127"/>
      <c r="G18" s="127"/>
      <c r="H18" s="127"/>
      <c r="I18" s="128" t="s">
        <v>42</v>
      </c>
      <c r="J18" s="129"/>
      <c r="K18" s="130"/>
      <c r="L18" s="130"/>
      <c r="M18" s="126"/>
      <c r="N18" s="126"/>
      <c r="O18" s="31"/>
      <c r="Q18" s="31"/>
    </row>
    <row r="19" spans="3:19" s="30" customFormat="1" ht="25.9" customHeight="1" x14ac:dyDescent="0.25">
      <c r="C19" s="60">
        <v>7</v>
      </c>
      <c r="D19" s="127"/>
      <c r="E19" s="127"/>
      <c r="F19" s="127"/>
      <c r="G19" s="127"/>
      <c r="H19" s="127"/>
      <c r="I19" s="128" t="s">
        <v>42</v>
      </c>
      <c r="J19" s="129"/>
      <c r="K19" s="130"/>
      <c r="L19" s="130"/>
      <c r="M19" s="126"/>
      <c r="N19" s="126"/>
      <c r="O19" s="32"/>
      <c r="P19" s="32"/>
      <c r="Q19" s="32"/>
      <c r="R19" s="32"/>
      <c r="S19" s="32"/>
    </row>
    <row r="20" spans="3:19" s="30" customFormat="1" ht="25.9" customHeight="1" x14ac:dyDescent="0.25">
      <c r="C20" s="60">
        <v>8</v>
      </c>
      <c r="D20" s="127"/>
      <c r="E20" s="127"/>
      <c r="F20" s="127"/>
      <c r="G20" s="127"/>
      <c r="H20" s="127"/>
      <c r="I20" s="128" t="s">
        <v>42</v>
      </c>
      <c r="J20" s="129"/>
      <c r="K20" s="130"/>
      <c r="L20" s="130"/>
      <c r="M20" s="126"/>
      <c r="N20" s="126"/>
    </row>
    <row r="21" spans="3:19" s="30" customFormat="1" ht="25.9" customHeight="1" x14ac:dyDescent="0.25">
      <c r="C21" s="60">
        <v>9</v>
      </c>
      <c r="D21" s="127"/>
      <c r="E21" s="127"/>
      <c r="F21" s="127"/>
      <c r="G21" s="127"/>
      <c r="H21" s="127"/>
      <c r="I21" s="128" t="s">
        <v>42</v>
      </c>
      <c r="J21" s="129"/>
      <c r="K21" s="130"/>
      <c r="L21" s="130"/>
      <c r="M21" s="126"/>
      <c r="N21" s="126"/>
      <c r="O21" s="31"/>
      <c r="Q21" s="31"/>
    </row>
    <row r="22" spans="3:19" s="30" customFormat="1" ht="25.9" customHeight="1" x14ac:dyDescent="0.25">
      <c r="C22" s="60">
        <v>10</v>
      </c>
      <c r="D22" s="127"/>
      <c r="E22" s="127"/>
      <c r="F22" s="127"/>
      <c r="G22" s="127"/>
      <c r="H22" s="127"/>
      <c r="I22" s="128" t="s">
        <v>42</v>
      </c>
      <c r="J22" s="129"/>
      <c r="K22" s="130"/>
      <c r="L22" s="130"/>
      <c r="M22" s="126"/>
      <c r="N22" s="126"/>
      <c r="O22" s="32"/>
      <c r="P22" s="32"/>
      <c r="Q22" s="32"/>
      <c r="R22" s="32"/>
      <c r="S22" s="32"/>
    </row>
    <row r="23" spans="3:19" s="30" customFormat="1" ht="25.9" customHeight="1" x14ac:dyDescent="0.25">
      <c r="C23" s="60">
        <v>11</v>
      </c>
      <c r="D23" s="127"/>
      <c r="E23" s="127"/>
      <c r="F23" s="127"/>
      <c r="G23" s="127"/>
      <c r="H23" s="127"/>
      <c r="I23" s="128" t="s">
        <v>42</v>
      </c>
      <c r="J23" s="129"/>
      <c r="K23" s="130"/>
      <c r="L23" s="130"/>
      <c r="M23" s="126"/>
      <c r="N23" s="126"/>
    </row>
    <row r="24" spans="3:19" s="30" customFormat="1" ht="25.9" customHeight="1" x14ac:dyDescent="0.25">
      <c r="C24" s="60">
        <v>12</v>
      </c>
      <c r="D24" s="127"/>
      <c r="E24" s="127"/>
      <c r="F24" s="127"/>
      <c r="G24" s="127"/>
      <c r="H24" s="127"/>
      <c r="I24" s="128" t="s">
        <v>42</v>
      </c>
      <c r="J24" s="129"/>
      <c r="K24" s="130"/>
      <c r="L24" s="130"/>
      <c r="M24" s="126"/>
      <c r="N24" s="126"/>
      <c r="O24" s="31"/>
      <c r="Q24" s="31"/>
    </row>
    <row r="25" spans="3:19" s="30" customFormat="1" ht="25.9" customHeight="1" x14ac:dyDescent="0.25">
      <c r="C25" s="60">
        <v>13</v>
      </c>
      <c r="D25" s="127"/>
      <c r="E25" s="127"/>
      <c r="F25" s="127"/>
      <c r="G25" s="127"/>
      <c r="H25" s="127"/>
      <c r="I25" s="128" t="s">
        <v>42</v>
      </c>
      <c r="J25" s="129"/>
      <c r="K25" s="130"/>
      <c r="L25" s="130"/>
      <c r="M25" s="126"/>
      <c r="N25" s="126"/>
      <c r="O25" s="32"/>
      <c r="P25" s="32"/>
      <c r="Q25" s="32"/>
      <c r="R25" s="32"/>
      <c r="S25" s="32"/>
    </row>
    <row r="26" spans="3:19" s="30" customFormat="1" ht="25.9" customHeight="1" x14ac:dyDescent="0.25">
      <c r="C26" s="60">
        <v>14</v>
      </c>
      <c r="D26" s="127"/>
      <c r="E26" s="127"/>
      <c r="F26" s="127"/>
      <c r="G26" s="127"/>
      <c r="H26" s="127"/>
      <c r="I26" s="128" t="s">
        <v>42</v>
      </c>
      <c r="J26" s="129"/>
      <c r="K26" s="130"/>
      <c r="L26" s="130"/>
      <c r="M26" s="126"/>
      <c r="N26" s="126"/>
      <c r="O26" s="31"/>
      <c r="Q26" s="31"/>
    </row>
    <row r="27" spans="3:19" s="30" customFormat="1" ht="25.9" customHeight="1" x14ac:dyDescent="0.25">
      <c r="C27" s="60">
        <v>15</v>
      </c>
      <c r="D27" s="127"/>
      <c r="E27" s="127"/>
      <c r="F27" s="127"/>
      <c r="G27" s="127"/>
      <c r="H27" s="127"/>
      <c r="I27" s="128" t="s">
        <v>42</v>
      </c>
      <c r="J27" s="129"/>
      <c r="K27" s="130"/>
      <c r="L27" s="130"/>
      <c r="M27" s="126"/>
      <c r="N27" s="126"/>
      <c r="O27" s="32"/>
      <c r="P27" s="32"/>
      <c r="Q27" s="32"/>
      <c r="R27" s="32"/>
      <c r="S27" s="32"/>
    </row>
    <row r="28" spans="3:19" ht="14.45" customHeight="1" x14ac:dyDescent="0.25"/>
    <row r="29" spans="3:19" ht="14.45" customHeight="1" x14ac:dyDescent="0.25">
      <c r="C29" s="137" t="s">
        <v>56</v>
      </c>
      <c r="D29" s="137"/>
    </row>
    <row r="30" spans="3:19" ht="13.15" customHeight="1" x14ac:dyDescent="0.25">
      <c r="C30" s="138"/>
      <c r="D30" s="139"/>
      <c r="E30" s="139"/>
      <c r="F30" s="139"/>
      <c r="G30" s="139"/>
      <c r="H30" s="139"/>
      <c r="I30" s="139"/>
      <c r="J30" s="139"/>
      <c r="K30" s="139"/>
      <c r="L30" s="139"/>
      <c r="M30" s="139"/>
      <c r="N30" s="140"/>
    </row>
    <row r="31" spans="3:19" ht="13.15" customHeight="1" x14ac:dyDescent="0.25">
      <c r="C31" s="141"/>
      <c r="D31" s="142"/>
      <c r="E31" s="142"/>
      <c r="F31" s="142"/>
      <c r="G31" s="142"/>
      <c r="H31" s="142"/>
      <c r="I31" s="142"/>
      <c r="J31" s="142"/>
      <c r="K31" s="142"/>
      <c r="L31" s="142"/>
      <c r="M31" s="142"/>
      <c r="N31" s="143"/>
    </row>
    <row r="32" spans="3:19" ht="13.15" customHeight="1" x14ac:dyDescent="0.25">
      <c r="C32" s="141"/>
      <c r="D32" s="142"/>
      <c r="E32" s="142"/>
      <c r="F32" s="142"/>
      <c r="G32" s="142"/>
      <c r="H32" s="142"/>
      <c r="I32" s="142"/>
      <c r="J32" s="142"/>
      <c r="K32" s="142"/>
      <c r="L32" s="142"/>
      <c r="M32" s="142"/>
      <c r="N32" s="143"/>
    </row>
    <row r="33" spans="3:14" ht="13.15" customHeight="1" x14ac:dyDescent="0.25">
      <c r="C33" s="141"/>
      <c r="D33" s="142"/>
      <c r="E33" s="142"/>
      <c r="F33" s="142"/>
      <c r="G33" s="142"/>
      <c r="H33" s="142"/>
      <c r="I33" s="142"/>
      <c r="J33" s="142"/>
      <c r="K33" s="142"/>
      <c r="L33" s="142"/>
      <c r="M33" s="142"/>
      <c r="N33" s="143"/>
    </row>
    <row r="34" spans="3:14" ht="13.15" customHeight="1" x14ac:dyDescent="0.25">
      <c r="C34" s="144"/>
      <c r="D34" s="145"/>
      <c r="E34" s="145"/>
      <c r="F34" s="145"/>
      <c r="G34" s="145"/>
      <c r="H34" s="145"/>
      <c r="I34" s="145"/>
      <c r="J34" s="145"/>
      <c r="K34" s="145"/>
      <c r="L34" s="145"/>
      <c r="M34" s="145"/>
      <c r="N34" s="146"/>
    </row>
    <row r="35" spans="3:14" ht="13.15" customHeight="1" x14ac:dyDescent="0.25"/>
    <row r="36" spans="3:14" ht="13.15" customHeight="1" x14ac:dyDescent="0.25"/>
    <row r="37" spans="3:14" ht="13.15" customHeight="1" x14ac:dyDescent="0.25"/>
    <row r="38" spans="3:14" ht="13.15" customHeight="1" x14ac:dyDescent="0.25"/>
    <row r="39" spans="3:14" ht="13.15" customHeight="1" x14ac:dyDescent="0.25"/>
    <row r="40" spans="3:14" ht="13.15" customHeight="1" x14ac:dyDescent="0.25"/>
    <row r="41" spans="3:14" ht="13.15" customHeight="1" x14ac:dyDescent="0.25"/>
    <row r="42" spans="3:14" ht="13.15" customHeight="1" x14ac:dyDescent="0.25"/>
    <row r="43" spans="3:14" ht="13.15" customHeight="1" x14ac:dyDescent="0.25"/>
    <row r="44" spans="3:14" ht="13.15" customHeight="1" x14ac:dyDescent="0.25"/>
    <row r="45" spans="3:14" ht="13.15" customHeight="1" x14ac:dyDescent="0.25"/>
    <row r="46" spans="3:14" ht="13.15" customHeight="1" x14ac:dyDescent="0.25"/>
    <row r="47" spans="3:14" ht="13.15" customHeight="1" x14ac:dyDescent="0.25"/>
    <row r="48" spans="3:14" ht="13.15" customHeight="1" x14ac:dyDescent="0.25"/>
    <row r="49" ht="13.15" customHeight="1" x14ac:dyDescent="0.25"/>
    <row r="50" ht="13.15" customHeight="1" x14ac:dyDescent="0.25"/>
    <row r="51" ht="13.15" customHeight="1" x14ac:dyDescent="0.25"/>
    <row r="52" ht="13.15" customHeight="1" x14ac:dyDescent="0.25"/>
    <row r="53" ht="13.15" customHeight="1" x14ac:dyDescent="0.25"/>
  </sheetData>
  <mergeCells count="73">
    <mergeCell ref="I7:P7"/>
    <mergeCell ref="C29:D29"/>
    <mergeCell ref="C30:N34"/>
    <mergeCell ref="B7:H7"/>
    <mergeCell ref="B8:H8"/>
    <mergeCell ref="B9:H9"/>
    <mergeCell ref="I8:L8"/>
    <mergeCell ref="D22:H22"/>
    <mergeCell ref="I22:J22"/>
    <mergeCell ref="K22:L22"/>
    <mergeCell ref="D17:H17"/>
    <mergeCell ref="D21:H21"/>
    <mergeCell ref="I21:J21"/>
    <mergeCell ref="K21:L21"/>
    <mergeCell ref="D14:H14"/>
    <mergeCell ref="I14:J14"/>
    <mergeCell ref="D25:H25"/>
    <mergeCell ref="I25:J25"/>
    <mergeCell ref="K25:L25"/>
    <mergeCell ref="D23:H23"/>
    <mergeCell ref="I23:J23"/>
    <mergeCell ref="K23:L23"/>
    <mergeCell ref="D24:H24"/>
    <mergeCell ref="I24:J24"/>
    <mergeCell ref="K24:L24"/>
    <mergeCell ref="M23:N23"/>
    <mergeCell ref="M24:N24"/>
    <mergeCell ref="M25:N25"/>
    <mergeCell ref="M21:N21"/>
    <mergeCell ref="M22:N22"/>
    <mergeCell ref="M11:N12"/>
    <mergeCell ref="M13:N13"/>
    <mergeCell ref="D11:H11"/>
    <mergeCell ref="D12:H12"/>
    <mergeCell ref="I11:J12"/>
    <mergeCell ref="D13:H13"/>
    <mergeCell ref="I13:J13"/>
    <mergeCell ref="K13:L13"/>
    <mergeCell ref="K11:L11"/>
    <mergeCell ref="K12:L12"/>
    <mergeCell ref="M18:N18"/>
    <mergeCell ref="D20:H20"/>
    <mergeCell ref="I20:J20"/>
    <mergeCell ref="K20:L20"/>
    <mergeCell ref="M20:N20"/>
    <mergeCell ref="D19:H19"/>
    <mergeCell ref="I19:J19"/>
    <mergeCell ref="K19:L19"/>
    <mergeCell ref="M19:N19"/>
    <mergeCell ref="D18:H18"/>
    <mergeCell ref="I18:J18"/>
    <mergeCell ref="K18:L18"/>
    <mergeCell ref="M14:N14"/>
    <mergeCell ref="D15:H15"/>
    <mergeCell ref="I15:J15"/>
    <mergeCell ref="I17:J17"/>
    <mergeCell ref="K17:L17"/>
    <mergeCell ref="M17:N17"/>
    <mergeCell ref="K15:L15"/>
    <mergeCell ref="M15:N15"/>
    <mergeCell ref="D16:H16"/>
    <mergeCell ref="I16:J16"/>
    <mergeCell ref="K16:L16"/>
    <mergeCell ref="M16:N16"/>
    <mergeCell ref="K14:L14"/>
    <mergeCell ref="M26:N26"/>
    <mergeCell ref="D27:H27"/>
    <mergeCell ref="I27:J27"/>
    <mergeCell ref="K27:L27"/>
    <mergeCell ref="M27:N27"/>
    <mergeCell ref="D26:H26"/>
    <mergeCell ref="I26:J26"/>
    <mergeCell ref="K26:L26"/>
  </mergeCells>
  <dataValidations count="2">
    <dataValidation type="list" showInputMessage="1" showErrorMessage="1" errorTitle="Invalid Entry" error="Please use the provided dropdown menu to enter a metric. _x000a__x000a_If you want to use metrics not shown, go to the Baseline tab and enter  them in rows xv-xviii." sqref="I13:J27">
      <formula1>metricchoices</formula1>
    </dataValidation>
    <dataValidation type="decimal" operator="greaterThanOrEqual" allowBlank="1" showInputMessage="1" showErrorMessage="1" errorTitle="Enter a number" error="you must enter an integer greater than or equal to 0" prompt="Provide annualized reduction/savings information. If you only have a few months worth of data, please extrapolate out to a full 12-month period." sqref="K13:L27">
      <formula1>0</formula1>
    </dataValidation>
  </dataValidations>
  <hyperlinks>
    <hyperlink ref="I8" r:id="rId1"/>
    <hyperlink ref="I9" location="'Outcomes II'!A1" display="Outcomes II"/>
  </hyperlinks>
  <pageMargins left="0.7" right="0.7" top="0.75" bottom="0.75" header="0.3" footer="0.3"/>
  <pageSetup orientation="portrait" horizontalDpi="4294967293" verticalDpi="4294967293"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sheetPr>
  <dimension ref="A1:S54"/>
  <sheetViews>
    <sheetView showGridLines="0" showRowColHeaders="0" workbookViewId="0">
      <selection activeCell="C31" sqref="C31:N35"/>
    </sheetView>
  </sheetViews>
  <sheetFormatPr defaultColWidth="0" defaultRowHeight="0" customHeight="1" zeroHeight="1" x14ac:dyDescent="0.25"/>
  <cols>
    <col min="1" max="2" width="3.7109375" style="2" customWidth="1"/>
    <col min="3" max="3" width="3.7109375" style="33" customWidth="1"/>
    <col min="4" max="4" width="8.85546875" style="2" customWidth="1"/>
    <col min="5" max="5" width="14.85546875" style="2" customWidth="1"/>
    <col min="6" max="6" width="8.85546875" style="2" customWidth="1"/>
    <col min="7" max="7" width="2.42578125" style="2" customWidth="1"/>
    <col min="8" max="8" width="8.140625" style="2" customWidth="1"/>
    <col min="9" max="9" width="4.7109375" style="2" customWidth="1"/>
    <col min="10" max="10" width="30.7109375" style="2" customWidth="1"/>
    <col min="11" max="11" width="8.85546875" style="2" customWidth="1"/>
    <col min="12" max="12" width="11.85546875" style="2" customWidth="1"/>
    <col min="13" max="13" width="8.85546875" style="2" customWidth="1"/>
    <col min="14" max="14" width="9.85546875" style="2" customWidth="1"/>
    <col min="15" max="16" width="8.85546875" style="2" customWidth="1"/>
    <col min="17" max="17" width="5.5703125" style="2" customWidth="1"/>
    <col min="18" max="16384" width="8.85546875" style="2" hidden="1"/>
  </cols>
  <sheetData>
    <row r="1" spans="2:19" ht="15" x14ac:dyDescent="0.25"/>
    <row r="2" spans="2:19" s="3" customFormat="1" ht="18.75" x14ac:dyDescent="0.25">
      <c r="B2" s="3" t="s">
        <v>103</v>
      </c>
      <c r="C2" s="33"/>
    </row>
    <row r="3" spans="2:19" ht="15" x14ac:dyDescent="0.25">
      <c r="B3" s="4" t="s">
        <v>2</v>
      </c>
    </row>
    <row r="4" spans="2:19" ht="15" x14ac:dyDescent="0.25">
      <c r="K4" s="4"/>
      <c r="M4" s="4"/>
    </row>
    <row r="5" spans="2:19" ht="15" x14ac:dyDescent="0.25">
      <c r="B5" s="8" t="s">
        <v>38</v>
      </c>
      <c r="C5" s="34"/>
      <c r="D5" s="20"/>
      <c r="E5" s="20"/>
      <c r="F5" s="20"/>
      <c r="G5" s="20"/>
      <c r="H5" s="20"/>
      <c r="I5" s="20"/>
      <c r="J5" s="20"/>
      <c r="K5" s="20"/>
      <c r="L5" s="20"/>
      <c r="M5" s="20"/>
      <c r="N5" s="20"/>
      <c r="O5" s="20"/>
      <c r="P5" s="20"/>
    </row>
    <row r="6" spans="2:19" s="11" customFormat="1" ht="14.45" customHeight="1" x14ac:dyDescent="0.25">
      <c r="C6" s="35"/>
      <c r="K6" s="16"/>
      <c r="M6" s="16"/>
    </row>
    <row r="7" spans="2:19" s="11" customFormat="1" ht="14.45" customHeight="1" x14ac:dyDescent="0.25">
      <c r="B7" s="152" t="s">
        <v>44</v>
      </c>
      <c r="C7" s="152"/>
      <c r="D7" s="152"/>
      <c r="E7" s="152"/>
      <c r="F7" s="152"/>
      <c r="G7" s="152"/>
      <c r="H7" s="152"/>
      <c r="I7" s="152"/>
      <c r="J7" s="152"/>
      <c r="K7" s="16"/>
      <c r="M7" s="16"/>
    </row>
    <row r="8" spans="2:19" s="11" customFormat="1" ht="14.45" customHeight="1" x14ac:dyDescent="0.25">
      <c r="B8" s="120" t="s">
        <v>35</v>
      </c>
      <c r="C8" s="120"/>
      <c r="D8" s="120"/>
      <c r="E8" s="120"/>
      <c r="F8" s="120"/>
      <c r="G8" s="120"/>
      <c r="H8" s="120"/>
      <c r="K8" s="16"/>
      <c r="M8" s="16"/>
    </row>
    <row r="9" spans="2:19" s="11" customFormat="1" ht="14.45" customHeight="1" x14ac:dyDescent="0.25">
      <c r="B9" s="120" t="s">
        <v>36</v>
      </c>
      <c r="C9" s="120"/>
      <c r="D9" s="120"/>
      <c r="E9" s="120"/>
      <c r="F9" s="120"/>
      <c r="G9" s="120"/>
      <c r="H9" s="120"/>
      <c r="I9" s="121" t="s">
        <v>53</v>
      </c>
      <c r="J9" s="121"/>
      <c r="K9" s="121"/>
      <c r="L9" s="121"/>
      <c r="M9" s="16"/>
    </row>
    <row r="10" spans="2:19" s="11" customFormat="1" ht="14.45" customHeight="1" x14ac:dyDescent="0.25">
      <c r="C10" s="35"/>
      <c r="K10" s="16"/>
      <c r="M10" s="16"/>
    </row>
    <row r="11" spans="2:19" s="11" customFormat="1" ht="14.45" customHeight="1" x14ac:dyDescent="0.25">
      <c r="C11" s="50"/>
      <c r="D11" s="133" t="s">
        <v>39</v>
      </c>
      <c r="E11" s="133"/>
      <c r="F11" s="133"/>
      <c r="G11" s="133"/>
      <c r="H11" s="133"/>
      <c r="I11" s="131" t="s">
        <v>87</v>
      </c>
      <c r="J11" s="131"/>
      <c r="K11" s="131" t="s">
        <v>94</v>
      </c>
      <c r="L11" s="131"/>
      <c r="M11" s="131" t="s">
        <v>99</v>
      </c>
      <c r="N11" s="131"/>
    </row>
    <row r="12" spans="2:19" s="11" customFormat="1" ht="14.45" customHeight="1" x14ac:dyDescent="0.25">
      <c r="C12" s="50"/>
      <c r="D12" s="134" t="s">
        <v>40</v>
      </c>
      <c r="E12" s="134"/>
      <c r="F12" s="134"/>
      <c r="G12" s="134"/>
      <c r="H12" s="134"/>
      <c r="I12" s="132"/>
      <c r="J12" s="132"/>
      <c r="K12" s="135" t="s">
        <v>98</v>
      </c>
      <c r="L12" s="135"/>
      <c r="M12" s="132"/>
      <c r="N12" s="132"/>
    </row>
    <row r="13" spans="2:19" s="30" customFormat="1" ht="25.9" customHeight="1" x14ac:dyDescent="0.25">
      <c r="C13" s="60">
        <v>16</v>
      </c>
      <c r="D13" s="127"/>
      <c r="E13" s="127"/>
      <c r="F13" s="127"/>
      <c r="G13" s="127"/>
      <c r="H13" s="127"/>
      <c r="I13" s="128" t="s">
        <v>42</v>
      </c>
      <c r="J13" s="129"/>
      <c r="K13" s="130"/>
      <c r="L13" s="130"/>
      <c r="M13" s="126"/>
      <c r="N13" s="126"/>
    </row>
    <row r="14" spans="2:19" s="30" customFormat="1" ht="25.9" customHeight="1" x14ac:dyDescent="0.25">
      <c r="C14" s="60">
        <v>17</v>
      </c>
      <c r="D14" s="127"/>
      <c r="E14" s="127"/>
      <c r="F14" s="127"/>
      <c r="G14" s="127"/>
      <c r="H14" s="127"/>
      <c r="I14" s="128" t="s">
        <v>42</v>
      </c>
      <c r="J14" s="129"/>
      <c r="K14" s="130"/>
      <c r="L14" s="130"/>
      <c r="M14" s="126"/>
      <c r="N14" s="126"/>
    </row>
    <row r="15" spans="2:19" s="30" customFormat="1" ht="25.9" customHeight="1" x14ac:dyDescent="0.25">
      <c r="C15" s="60">
        <v>18</v>
      </c>
      <c r="D15" s="127"/>
      <c r="E15" s="127"/>
      <c r="F15" s="127"/>
      <c r="G15" s="127"/>
      <c r="H15" s="127"/>
      <c r="I15" s="128" t="s">
        <v>42</v>
      </c>
      <c r="J15" s="129"/>
      <c r="K15" s="130"/>
      <c r="L15" s="130"/>
      <c r="M15" s="126"/>
      <c r="N15" s="126"/>
      <c r="O15" s="31"/>
      <c r="Q15" s="31"/>
    </row>
    <row r="16" spans="2:19" s="30" customFormat="1" ht="25.9" customHeight="1" x14ac:dyDescent="0.25">
      <c r="C16" s="60">
        <v>19</v>
      </c>
      <c r="D16" s="127"/>
      <c r="E16" s="127"/>
      <c r="F16" s="127"/>
      <c r="G16" s="127"/>
      <c r="H16" s="127"/>
      <c r="I16" s="128" t="s">
        <v>42</v>
      </c>
      <c r="J16" s="129"/>
      <c r="K16" s="130"/>
      <c r="L16" s="130"/>
      <c r="M16" s="126"/>
      <c r="N16" s="126"/>
      <c r="O16" s="32"/>
      <c r="P16" s="32"/>
      <c r="Q16" s="32"/>
      <c r="R16" s="32"/>
      <c r="S16" s="32"/>
    </row>
    <row r="17" spans="3:19" s="30" customFormat="1" ht="25.9" customHeight="1" x14ac:dyDescent="0.25">
      <c r="C17" s="60">
        <v>20</v>
      </c>
      <c r="D17" s="127"/>
      <c r="E17" s="127"/>
      <c r="F17" s="127"/>
      <c r="G17" s="127"/>
      <c r="H17" s="127"/>
      <c r="I17" s="128" t="s">
        <v>42</v>
      </c>
      <c r="J17" s="129"/>
      <c r="K17" s="130"/>
      <c r="L17" s="130"/>
      <c r="M17" s="126"/>
      <c r="N17" s="126"/>
    </row>
    <row r="18" spans="3:19" s="30" customFormat="1" ht="25.9" customHeight="1" x14ac:dyDescent="0.25">
      <c r="C18" s="60">
        <v>21</v>
      </c>
      <c r="D18" s="127"/>
      <c r="E18" s="127"/>
      <c r="F18" s="127"/>
      <c r="G18" s="127"/>
      <c r="H18" s="127"/>
      <c r="I18" s="128" t="s">
        <v>42</v>
      </c>
      <c r="J18" s="129"/>
      <c r="K18" s="130"/>
      <c r="L18" s="130"/>
      <c r="M18" s="126"/>
      <c r="N18" s="126"/>
      <c r="O18" s="31"/>
      <c r="Q18" s="31"/>
    </row>
    <row r="19" spans="3:19" s="30" customFormat="1" ht="25.9" customHeight="1" x14ac:dyDescent="0.25">
      <c r="C19" s="60">
        <v>22</v>
      </c>
      <c r="D19" s="127"/>
      <c r="E19" s="127"/>
      <c r="F19" s="127"/>
      <c r="G19" s="127"/>
      <c r="H19" s="127"/>
      <c r="I19" s="128" t="s">
        <v>42</v>
      </c>
      <c r="J19" s="129"/>
      <c r="K19" s="130"/>
      <c r="L19" s="130"/>
      <c r="M19" s="126"/>
      <c r="N19" s="126"/>
      <c r="O19" s="32"/>
      <c r="P19" s="32"/>
      <c r="Q19" s="32"/>
      <c r="R19" s="32"/>
      <c r="S19" s="32"/>
    </row>
    <row r="20" spans="3:19" s="30" customFormat="1" ht="25.9" customHeight="1" x14ac:dyDescent="0.25">
      <c r="C20" s="60">
        <v>23</v>
      </c>
      <c r="D20" s="127"/>
      <c r="E20" s="127"/>
      <c r="F20" s="127"/>
      <c r="G20" s="127"/>
      <c r="H20" s="127"/>
      <c r="I20" s="128" t="s">
        <v>42</v>
      </c>
      <c r="J20" s="129"/>
      <c r="K20" s="130"/>
      <c r="L20" s="130"/>
      <c r="M20" s="126"/>
      <c r="N20" s="126"/>
    </row>
    <row r="21" spans="3:19" s="30" customFormat="1" ht="25.9" customHeight="1" x14ac:dyDescent="0.25">
      <c r="C21" s="60">
        <v>24</v>
      </c>
      <c r="D21" s="127"/>
      <c r="E21" s="127"/>
      <c r="F21" s="127"/>
      <c r="G21" s="127"/>
      <c r="H21" s="127"/>
      <c r="I21" s="128" t="s">
        <v>42</v>
      </c>
      <c r="J21" s="129"/>
      <c r="K21" s="130"/>
      <c r="L21" s="130"/>
      <c r="M21" s="126"/>
      <c r="N21" s="126"/>
      <c r="O21" s="31"/>
      <c r="Q21" s="31"/>
    </row>
    <row r="22" spans="3:19" s="30" customFormat="1" ht="25.9" customHeight="1" x14ac:dyDescent="0.25">
      <c r="C22" s="60">
        <v>25</v>
      </c>
      <c r="D22" s="127"/>
      <c r="E22" s="127"/>
      <c r="F22" s="127"/>
      <c r="G22" s="127"/>
      <c r="H22" s="127"/>
      <c r="I22" s="128" t="s">
        <v>42</v>
      </c>
      <c r="J22" s="129"/>
      <c r="K22" s="130"/>
      <c r="L22" s="130"/>
      <c r="M22" s="126"/>
      <c r="N22" s="126"/>
      <c r="O22" s="32"/>
      <c r="P22" s="32"/>
      <c r="Q22" s="32"/>
      <c r="R22" s="32"/>
      <c r="S22" s="32"/>
    </row>
    <row r="23" spans="3:19" s="30" customFormat="1" ht="25.9" customHeight="1" x14ac:dyDescent="0.25">
      <c r="C23" s="60">
        <v>26</v>
      </c>
      <c r="D23" s="127"/>
      <c r="E23" s="127"/>
      <c r="F23" s="127"/>
      <c r="G23" s="127"/>
      <c r="H23" s="127"/>
      <c r="I23" s="128" t="s">
        <v>42</v>
      </c>
      <c r="J23" s="129"/>
      <c r="K23" s="130"/>
      <c r="L23" s="130"/>
      <c r="M23" s="126"/>
      <c r="N23" s="126"/>
    </row>
    <row r="24" spans="3:19" s="30" customFormat="1" ht="25.9" customHeight="1" x14ac:dyDescent="0.25">
      <c r="C24" s="60">
        <v>27</v>
      </c>
      <c r="D24" s="127"/>
      <c r="E24" s="127"/>
      <c r="F24" s="127"/>
      <c r="G24" s="127"/>
      <c r="H24" s="127"/>
      <c r="I24" s="128" t="s">
        <v>42</v>
      </c>
      <c r="J24" s="129"/>
      <c r="K24" s="130"/>
      <c r="L24" s="130"/>
      <c r="M24" s="126"/>
      <c r="N24" s="126"/>
      <c r="O24" s="31"/>
      <c r="Q24" s="31"/>
    </row>
    <row r="25" spans="3:19" s="30" customFormat="1" ht="25.9" customHeight="1" x14ac:dyDescent="0.25">
      <c r="C25" s="60">
        <v>28</v>
      </c>
      <c r="D25" s="127"/>
      <c r="E25" s="127"/>
      <c r="F25" s="127"/>
      <c r="G25" s="127"/>
      <c r="H25" s="127"/>
      <c r="I25" s="128" t="s">
        <v>42</v>
      </c>
      <c r="J25" s="129"/>
      <c r="K25" s="130"/>
      <c r="L25" s="130"/>
      <c r="M25" s="126"/>
      <c r="N25" s="126"/>
      <c r="O25" s="32"/>
      <c r="P25" s="32"/>
      <c r="Q25" s="32"/>
      <c r="R25" s="32"/>
      <c r="S25" s="32"/>
    </row>
    <row r="26" spans="3:19" s="30" customFormat="1" ht="25.9" customHeight="1" x14ac:dyDescent="0.25">
      <c r="C26" s="60">
        <v>29</v>
      </c>
      <c r="D26" s="127"/>
      <c r="E26" s="127"/>
      <c r="F26" s="127"/>
      <c r="G26" s="127"/>
      <c r="H26" s="127"/>
      <c r="I26" s="128" t="s">
        <v>42</v>
      </c>
      <c r="J26" s="129"/>
      <c r="K26" s="130"/>
      <c r="L26" s="130"/>
      <c r="M26" s="126"/>
      <c r="N26" s="126"/>
      <c r="O26" s="31"/>
      <c r="Q26" s="31"/>
    </row>
    <row r="27" spans="3:19" s="30" customFormat="1" ht="25.9" customHeight="1" x14ac:dyDescent="0.25">
      <c r="C27" s="60">
        <v>30</v>
      </c>
      <c r="D27" s="127"/>
      <c r="E27" s="127"/>
      <c r="F27" s="127"/>
      <c r="G27" s="127"/>
      <c r="H27" s="127"/>
      <c r="I27" s="128" t="s">
        <v>42</v>
      </c>
      <c r="J27" s="129"/>
      <c r="K27" s="130"/>
      <c r="L27" s="130"/>
      <c r="M27" s="126"/>
      <c r="N27" s="126"/>
      <c r="O27" s="32"/>
      <c r="P27" s="32"/>
      <c r="Q27" s="32"/>
      <c r="R27" s="32"/>
      <c r="S27" s="32"/>
    </row>
    <row r="28" spans="3:19" s="66" customFormat="1" ht="12.6" customHeight="1" x14ac:dyDescent="0.25">
      <c r="C28" s="68">
        <v>31</v>
      </c>
      <c r="D28" s="148"/>
      <c r="E28" s="148"/>
      <c r="F28" s="148"/>
      <c r="G28" s="148"/>
      <c r="H28" s="148"/>
      <c r="I28" s="149" t="s">
        <v>26</v>
      </c>
      <c r="J28" s="149"/>
      <c r="K28" s="150">
        <f>SUM('Outcomes '!M13:N27,'Outcomes II'!M13:N27)</f>
        <v>0</v>
      </c>
      <c r="L28" s="150"/>
      <c r="M28" s="151"/>
      <c r="N28" s="151"/>
      <c r="O28" s="67"/>
      <c r="P28" s="67"/>
      <c r="Q28" s="67"/>
      <c r="R28" s="67"/>
      <c r="S28" s="67"/>
    </row>
    <row r="29" spans="3:19" ht="14.45" customHeight="1" x14ac:dyDescent="0.25"/>
    <row r="30" spans="3:19" ht="14.45" customHeight="1" x14ac:dyDescent="0.25">
      <c r="C30" s="137" t="s">
        <v>56</v>
      </c>
      <c r="D30" s="137"/>
    </row>
    <row r="31" spans="3:19" ht="13.15" customHeight="1" x14ac:dyDescent="0.25">
      <c r="C31" s="138"/>
      <c r="D31" s="139"/>
      <c r="E31" s="139"/>
      <c r="F31" s="139"/>
      <c r="G31" s="139"/>
      <c r="H31" s="139"/>
      <c r="I31" s="139"/>
      <c r="J31" s="139"/>
      <c r="K31" s="139"/>
      <c r="L31" s="139"/>
      <c r="M31" s="139"/>
      <c r="N31" s="140"/>
    </row>
    <row r="32" spans="3:19" ht="13.15" customHeight="1" x14ac:dyDescent="0.25">
      <c r="C32" s="141"/>
      <c r="D32" s="142"/>
      <c r="E32" s="142"/>
      <c r="F32" s="142"/>
      <c r="G32" s="142"/>
      <c r="H32" s="142"/>
      <c r="I32" s="142"/>
      <c r="J32" s="142"/>
      <c r="K32" s="142"/>
      <c r="L32" s="142"/>
      <c r="M32" s="142"/>
      <c r="N32" s="143"/>
    </row>
    <row r="33" spans="3:14" ht="13.15" customHeight="1" x14ac:dyDescent="0.25">
      <c r="C33" s="141"/>
      <c r="D33" s="142"/>
      <c r="E33" s="142"/>
      <c r="F33" s="142"/>
      <c r="G33" s="142"/>
      <c r="H33" s="142"/>
      <c r="I33" s="142"/>
      <c r="J33" s="142"/>
      <c r="K33" s="142"/>
      <c r="L33" s="142"/>
      <c r="M33" s="142"/>
      <c r="N33" s="143"/>
    </row>
    <row r="34" spans="3:14" ht="13.15" customHeight="1" x14ac:dyDescent="0.25">
      <c r="C34" s="141"/>
      <c r="D34" s="142"/>
      <c r="E34" s="142"/>
      <c r="F34" s="142"/>
      <c r="G34" s="142"/>
      <c r="H34" s="142"/>
      <c r="I34" s="142"/>
      <c r="J34" s="142"/>
      <c r="K34" s="142"/>
      <c r="L34" s="142"/>
      <c r="M34" s="142"/>
      <c r="N34" s="143"/>
    </row>
    <row r="35" spans="3:14" ht="13.15" customHeight="1" x14ac:dyDescent="0.25">
      <c r="C35" s="144"/>
      <c r="D35" s="145"/>
      <c r="E35" s="145"/>
      <c r="F35" s="145"/>
      <c r="G35" s="145"/>
      <c r="H35" s="145"/>
      <c r="I35" s="145"/>
      <c r="J35" s="145"/>
      <c r="K35" s="145"/>
      <c r="L35" s="145"/>
      <c r="M35" s="145"/>
      <c r="N35" s="146"/>
    </row>
    <row r="36" spans="3:14" ht="13.15" customHeight="1" x14ac:dyDescent="0.25"/>
    <row r="37" spans="3:14" ht="13.15" customHeight="1" x14ac:dyDescent="0.25"/>
    <row r="38" spans="3:14" ht="13.15" customHeight="1" x14ac:dyDescent="0.25"/>
    <row r="39" spans="3:14" ht="13.15" customHeight="1" x14ac:dyDescent="0.25"/>
    <row r="40" spans="3:14" ht="13.15" customHeight="1" x14ac:dyDescent="0.25"/>
    <row r="41" spans="3:14" ht="13.15" customHeight="1" x14ac:dyDescent="0.25"/>
    <row r="42" spans="3:14" ht="13.15" customHeight="1" x14ac:dyDescent="0.25"/>
    <row r="43" spans="3:14" ht="13.15" customHeight="1" x14ac:dyDescent="0.25"/>
    <row r="44" spans="3:14" ht="13.15" customHeight="1" x14ac:dyDescent="0.25"/>
    <row r="45" spans="3:14" ht="13.15" customHeight="1" x14ac:dyDescent="0.25"/>
    <row r="46" spans="3:14" ht="13.15" customHeight="1" x14ac:dyDescent="0.25"/>
    <row r="47" spans="3:14" ht="13.15" customHeight="1" x14ac:dyDescent="0.25"/>
    <row r="48" spans="3:14" ht="13.15" customHeight="1" x14ac:dyDescent="0.25"/>
    <row r="49" ht="13.15" customHeight="1" x14ac:dyDescent="0.25"/>
    <row r="50" ht="13.15" customHeight="1" x14ac:dyDescent="0.25"/>
    <row r="51" ht="13.15" customHeight="1" x14ac:dyDescent="0.25"/>
    <row r="52" ht="13.15" customHeight="1" x14ac:dyDescent="0.25"/>
    <row r="53" ht="13.15" customHeight="1" x14ac:dyDescent="0.25"/>
    <row r="54" ht="13.15" customHeight="1" x14ac:dyDescent="0.25"/>
  </sheetData>
  <mergeCells count="76">
    <mergeCell ref="C30:D30"/>
    <mergeCell ref="C31:N35"/>
    <mergeCell ref="B8:H8"/>
    <mergeCell ref="B9:H9"/>
    <mergeCell ref="I9:L9"/>
    <mergeCell ref="D14:H14"/>
    <mergeCell ref="I14:J14"/>
    <mergeCell ref="K14:L14"/>
    <mergeCell ref="M14:N14"/>
    <mergeCell ref="D15:H15"/>
    <mergeCell ref="I15:J15"/>
    <mergeCell ref="K15:L15"/>
    <mergeCell ref="M15:N15"/>
    <mergeCell ref="D16:H16"/>
    <mergeCell ref="I16:J16"/>
    <mergeCell ref="K16:L16"/>
    <mergeCell ref="B7:J7"/>
    <mergeCell ref="D13:H13"/>
    <mergeCell ref="I13:J13"/>
    <mergeCell ref="K13:L13"/>
    <mergeCell ref="M13:N13"/>
    <mergeCell ref="D11:H11"/>
    <mergeCell ref="I11:J12"/>
    <mergeCell ref="M11:N12"/>
    <mergeCell ref="D12:H12"/>
    <mergeCell ref="K11:L11"/>
    <mergeCell ref="K12:L12"/>
    <mergeCell ref="M16:N16"/>
    <mergeCell ref="D17:H17"/>
    <mergeCell ref="I17:J17"/>
    <mergeCell ref="K17:L17"/>
    <mergeCell ref="M17:N17"/>
    <mergeCell ref="D18:H18"/>
    <mergeCell ref="I18:J18"/>
    <mergeCell ref="K18:L18"/>
    <mergeCell ref="M18:N18"/>
    <mergeCell ref="D19:H19"/>
    <mergeCell ref="I19:J19"/>
    <mergeCell ref="K19:L19"/>
    <mergeCell ref="M19:N19"/>
    <mergeCell ref="D20:H20"/>
    <mergeCell ref="I20:J20"/>
    <mergeCell ref="K20:L20"/>
    <mergeCell ref="M20:N20"/>
    <mergeCell ref="D21:H21"/>
    <mergeCell ref="I21:J21"/>
    <mergeCell ref="K21:L21"/>
    <mergeCell ref="M21:N21"/>
    <mergeCell ref="D22:H22"/>
    <mergeCell ref="I22:J22"/>
    <mergeCell ref="K22:L22"/>
    <mergeCell ref="M22:N22"/>
    <mergeCell ref="D23:H23"/>
    <mergeCell ref="I23:J23"/>
    <mergeCell ref="K23:L23"/>
    <mergeCell ref="M23:N23"/>
    <mergeCell ref="D24:H24"/>
    <mergeCell ref="I24:J24"/>
    <mergeCell ref="K24:L24"/>
    <mergeCell ref="M24:N24"/>
    <mergeCell ref="D25:H25"/>
    <mergeCell ref="I25:J25"/>
    <mergeCell ref="K25:L25"/>
    <mergeCell ref="M25:N25"/>
    <mergeCell ref="D28:H28"/>
    <mergeCell ref="I28:J28"/>
    <mergeCell ref="K28:L28"/>
    <mergeCell ref="M28:N28"/>
    <mergeCell ref="D26:H26"/>
    <mergeCell ref="I26:J26"/>
    <mergeCell ref="K26:L26"/>
    <mergeCell ref="M26:N26"/>
    <mergeCell ref="D27:H27"/>
    <mergeCell ref="I27:J27"/>
    <mergeCell ref="K27:L27"/>
    <mergeCell ref="M27:N27"/>
  </mergeCells>
  <dataValidations count="2">
    <dataValidation type="list" showInputMessage="1" showErrorMessage="1" errorTitle="Invalid Entry" error="Please use the provided dropdown menu to enter a metric. _x000a__x000a_If you want to use metrics not shown, go to the Baseline tab and enter  them in rows xv-xviii." sqref="I13:J27">
      <formula1>metricchoices</formula1>
    </dataValidation>
    <dataValidation type="decimal" operator="greaterThanOrEqual" allowBlank="1" showInputMessage="1" showErrorMessage="1" errorTitle="Enter a number" error="you must enter an integer greater than or equal to 0" prompt="Provide annualized reduction/savings information. If you only have a few months worth of data, please extrapolate out to a full 12-month period." sqref="K13:L28">
      <formula1>0</formula1>
    </dataValidation>
  </dataValidations>
  <hyperlinks>
    <hyperlink ref="I9" r:id="rId1"/>
  </hyperlinks>
  <pageMargins left="0.7" right="0.7" top="0.75" bottom="0.75" header="0.3" footer="0.3"/>
  <pageSetup orientation="portrait" horizontalDpi="4294967293" verticalDpi="4294967293"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C12"/>
  <sheetViews>
    <sheetView workbookViewId="0">
      <selection activeCell="C12" sqref="C12"/>
    </sheetView>
  </sheetViews>
  <sheetFormatPr defaultRowHeight="15" x14ac:dyDescent="0.25"/>
  <sheetData>
    <row r="2" spans="1:3" s="65" customFormat="1" x14ac:dyDescent="0.25">
      <c r="A2" s="63"/>
      <c r="B2" s="64"/>
    </row>
    <row r="4" spans="1:3" x14ac:dyDescent="0.25">
      <c r="C4" s="1" t="s">
        <v>19</v>
      </c>
    </row>
    <row r="5" spans="1:3" x14ac:dyDescent="0.25">
      <c r="C5" t="s">
        <v>23</v>
      </c>
    </row>
    <row r="6" spans="1:3" x14ac:dyDescent="0.25">
      <c r="C6" t="s">
        <v>20</v>
      </c>
    </row>
    <row r="7" spans="1:3" x14ac:dyDescent="0.25">
      <c r="C7" t="s">
        <v>21</v>
      </c>
    </row>
    <row r="8" spans="1:3" x14ac:dyDescent="0.25">
      <c r="C8" t="s">
        <v>22</v>
      </c>
    </row>
    <row r="9" spans="1:3" x14ac:dyDescent="0.25">
      <c r="C9" t="s">
        <v>89</v>
      </c>
    </row>
    <row r="10" spans="1:3" x14ac:dyDescent="0.25">
      <c r="C10" t="s">
        <v>90</v>
      </c>
    </row>
    <row r="11" spans="1:3" x14ac:dyDescent="0.25">
      <c r="C11" t="s">
        <v>91</v>
      </c>
    </row>
    <row r="12" spans="1:3" x14ac:dyDescent="0.25">
      <c r="C1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34"/>
  <sheetViews>
    <sheetView workbookViewId="0">
      <selection activeCell="E33" sqref="E33"/>
    </sheetView>
  </sheetViews>
  <sheetFormatPr defaultColWidth="8.85546875" defaultRowHeight="11.25" x14ac:dyDescent="0.2"/>
  <cols>
    <col min="1" max="1" width="25.85546875" style="51" customWidth="1"/>
    <col min="2" max="2" width="11.42578125" style="51" customWidth="1"/>
    <col min="3" max="4" width="7.85546875" style="51" customWidth="1"/>
    <col min="5" max="5" width="25.5703125" style="51" customWidth="1"/>
    <col min="6" max="7" width="30.140625" style="51" customWidth="1"/>
    <col min="8" max="8" width="15" style="51" customWidth="1"/>
    <col min="9" max="10" width="12.5703125" style="51" customWidth="1"/>
    <col min="11" max="13" width="15" style="51" customWidth="1"/>
    <col min="14" max="16384" width="8.85546875" style="51"/>
  </cols>
  <sheetData>
    <row r="1" spans="1:14" s="52" customFormat="1" x14ac:dyDescent="0.2">
      <c r="A1" s="70" t="s">
        <v>57</v>
      </c>
      <c r="B1" s="70" t="s">
        <v>58</v>
      </c>
      <c r="C1" s="70" t="s">
        <v>59</v>
      </c>
      <c r="D1" s="70" t="s">
        <v>60</v>
      </c>
      <c r="E1" s="70" t="s">
        <v>61</v>
      </c>
      <c r="F1" s="70" t="s">
        <v>39</v>
      </c>
      <c r="G1" s="70" t="s">
        <v>65</v>
      </c>
      <c r="H1" s="70" t="s">
        <v>68</v>
      </c>
      <c r="I1" s="70" t="s">
        <v>62</v>
      </c>
      <c r="J1" s="70" t="s">
        <v>64</v>
      </c>
      <c r="K1" s="70" t="s">
        <v>66</v>
      </c>
      <c r="L1" s="70" t="s">
        <v>67</v>
      </c>
      <c r="M1" s="71" t="s">
        <v>92</v>
      </c>
      <c r="N1" s="71" t="s">
        <v>95</v>
      </c>
    </row>
    <row r="2" spans="1:14" x14ac:dyDescent="0.2">
      <c r="A2" s="72" t="str">
        <f>Instructions!$F$11</f>
        <v>Facilities &amp; Services - University of Illinois at Urbana-Champaign</v>
      </c>
      <c r="B2" s="72">
        <f>Instructions!$G$14</f>
        <v>21502660</v>
      </c>
      <c r="C2" s="72">
        <f>Instructions!$G$15</f>
        <v>11374</v>
      </c>
      <c r="D2" s="72">
        <f>Instructions!$G$16</f>
        <v>2080</v>
      </c>
      <c r="E2" s="72">
        <f>Instructions!$J$14</f>
        <v>0</v>
      </c>
      <c r="F2" s="72" t="str">
        <f>'Outcomes '!D13</f>
        <v>Solar Farm - projected to a full year</v>
      </c>
      <c r="G2" s="73" t="str">
        <f>'Outcomes '!I13</f>
        <v>GHG emissions (mtCO2e)</v>
      </c>
      <c r="H2" s="72">
        <f t="shared" ref="H2:H32" si="0">INDEX(BaselineLookup,MATCH($G2,BaselineRows,0),2)</f>
        <v>453117.38141999871</v>
      </c>
      <c r="I2" s="72" t="str">
        <f t="shared" ref="I2:I32" si="1">INDEX(BaselineLookup,MATCH($G2,BaselineRows,0),3)</f>
        <v>FY14</v>
      </c>
      <c r="J2" s="72">
        <f t="shared" ref="J2:J32" si="2">INDEX(BaselineLookup,MATCH($G2,BaselineRows,0),4)</f>
        <v>0</v>
      </c>
      <c r="K2" s="73">
        <f>'Outcomes '!K13</f>
        <v>6489.3814199990011</v>
      </c>
      <c r="L2" s="73">
        <f>'Outcomes '!M13</f>
        <v>0</v>
      </c>
      <c r="M2" s="74">
        <f>H2-K2</f>
        <v>446627.99999999971</v>
      </c>
      <c r="N2" s="75">
        <f t="shared" ref="N2:N31" si="3">1-M2/H2</f>
        <v>1.4321634274241046E-2</v>
      </c>
    </row>
    <row r="3" spans="1:14" x14ac:dyDescent="0.2">
      <c r="A3" s="72" t="str">
        <f>Instructions!$F$11</f>
        <v>Facilities &amp; Services - University of Illinois at Urbana-Champaign</v>
      </c>
      <c r="B3" s="72">
        <f>Instructions!$G$14</f>
        <v>21502660</v>
      </c>
      <c r="C3" s="72">
        <f>Instructions!$G$15</f>
        <v>11374</v>
      </c>
      <c r="D3" s="72">
        <f>Instructions!$G$16</f>
        <v>2080</v>
      </c>
      <c r="E3" s="72">
        <f>Instructions!$J$14</f>
        <v>0</v>
      </c>
      <c r="F3" s="72" t="str">
        <f>'Outcomes '!D14</f>
        <v>Solar Farm - projected to a full year</v>
      </c>
      <c r="G3" s="73" t="str">
        <f>'Outcomes '!I14</f>
        <v>Electricity purchased from grid (kWh)</v>
      </c>
      <c r="H3" s="72">
        <f t="shared" si="0"/>
        <v>199787981</v>
      </c>
      <c r="I3" s="72" t="str">
        <f t="shared" si="1"/>
        <v>FY14</v>
      </c>
      <c r="J3" s="72" t="str">
        <f t="shared" si="2"/>
        <v>Already includes BIF, BRC, and ARC solar PV impacts</v>
      </c>
      <c r="K3" s="73">
        <f>'Outcomes '!K14</f>
        <v>7863324</v>
      </c>
      <c r="L3" s="73">
        <f>'Outcomes '!M14</f>
        <v>0</v>
      </c>
      <c r="M3" s="74">
        <f t="shared" ref="M3:M31" si="4">H3-K3</f>
        <v>191924657</v>
      </c>
      <c r="N3" s="75">
        <f t="shared" si="3"/>
        <v>3.9358343583240862E-2</v>
      </c>
    </row>
    <row r="4" spans="1:14" x14ac:dyDescent="0.2">
      <c r="A4" s="72" t="str">
        <f>Instructions!$F$11</f>
        <v>Facilities &amp; Services - University of Illinois at Urbana-Champaign</v>
      </c>
      <c r="B4" s="72">
        <f>Instructions!$G$14</f>
        <v>21502660</v>
      </c>
      <c r="C4" s="72">
        <f>Instructions!$G$15</f>
        <v>11374</v>
      </c>
      <c r="D4" s="72">
        <f>Instructions!$G$16</f>
        <v>2080</v>
      </c>
      <c r="E4" s="72">
        <f>Instructions!$J$14</f>
        <v>0</v>
      </c>
      <c r="F4" s="72" t="str">
        <f>'Outcomes '!D15</f>
        <v>FY15 RECs purchase</v>
      </c>
      <c r="G4" s="73" t="str">
        <f>'Outcomes '!I15</f>
        <v>GHG emissions (mtCO2e)</v>
      </c>
      <c r="H4" s="72">
        <f t="shared" si="0"/>
        <v>453117.38141999871</v>
      </c>
      <c r="I4" s="72" t="str">
        <f t="shared" si="1"/>
        <v>FY14</v>
      </c>
      <c r="J4" s="72">
        <f t="shared" si="2"/>
        <v>0</v>
      </c>
      <c r="K4" s="73">
        <f>'Outcomes '!K15</f>
        <v>16505</v>
      </c>
      <c r="L4" s="73">
        <f>'Outcomes '!M15</f>
        <v>0</v>
      </c>
      <c r="M4" s="74">
        <f t="shared" si="4"/>
        <v>436612.38141999871</v>
      </c>
      <c r="N4" s="75">
        <f t="shared" si="3"/>
        <v>3.6425440022353373E-2</v>
      </c>
    </row>
    <row r="5" spans="1:14" x14ac:dyDescent="0.2">
      <c r="A5" s="72" t="str">
        <f>Instructions!$F$11</f>
        <v>Facilities &amp; Services - University of Illinois at Urbana-Champaign</v>
      </c>
      <c r="B5" s="72">
        <f>Instructions!$G$14</f>
        <v>21502660</v>
      </c>
      <c r="C5" s="72">
        <f>Instructions!$G$15</f>
        <v>11374</v>
      </c>
      <c r="D5" s="72">
        <f>Instructions!$G$16</f>
        <v>2080</v>
      </c>
      <c r="E5" s="72">
        <f>Instructions!$J$14</f>
        <v>0</v>
      </c>
      <c r="F5" s="72">
        <f>'Outcomes '!D16</f>
        <v>0</v>
      </c>
      <c r="G5" s="73" t="str">
        <f>'Outcomes '!I16</f>
        <v>(select)</v>
      </c>
      <c r="H5" s="72">
        <f t="shared" si="0"/>
        <v>0</v>
      </c>
      <c r="I5" s="72">
        <f t="shared" si="1"/>
        <v>0</v>
      </c>
      <c r="J5" s="72">
        <f t="shared" si="2"/>
        <v>0</v>
      </c>
      <c r="K5" s="73">
        <f>'Outcomes '!K16</f>
        <v>0</v>
      </c>
      <c r="L5" s="73">
        <f>'Outcomes '!M16</f>
        <v>0</v>
      </c>
      <c r="M5" s="74">
        <f t="shared" si="4"/>
        <v>0</v>
      </c>
      <c r="N5" s="75" t="e">
        <f t="shared" si="3"/>
        <v>#DIV/0!</v>
      </c>
    </row>
    <row r="6" spans="1:14" x14ac:dyDescent="0.2">
      <c r="A6" s="72" t="str">
        <f>Instructions!$F$11</f>
        <v>Facilities &amp; Services - University of Illinois at Urbana-Champaign</v>
      </c>
      <c r="B6" s="72">
        <f>Instructions!$G$14</f>
        <v>21502660</v>
      </c>
      <c r="C6" s="72">
        <f>Instructions!$G$15</f>
        <v>11374</v>
      </c>
      <c r="D6" s="72">
        <f>Instructions!$G$16</f>
        <v>2080</v>
      </c>
      <c r="E6" s="72">
        <f>Instructions!$J$14</f>
        <v>0</v>
      </c>
      <c r="F6" s="72">
        <f>'Outcomes '!D17</f>
        <v>0</v>
      </c>
      <c r="G6" s="73" t="str">
        <f>'Outcomes '!I17</f>
        <v>(select)</v>
      </c>
      <c r="H6" s="72">
        <f t="shared" si="0"/>
        <v>0</v>
      </c>
      <c r="I6" s="72">
        <f t="shared" si="1"/>
        <v>0</v>
      </c>
      <c r="J6" s="72">
        <f t="shared" si="2"/>
        <v>0</v>
      </c>
      <c r="K6" s="73">
        <f>'Outcomes '!K17</f>
        <v>0</v>
      </c>
      <c r="L6" s="73">
        <f>'Outcomes '!M17</f>
        <v>0</v>
      </c>
      <c r="M6" s="74">
        <f t="shared" si="4"/>
        <v>0</v>
      </c>
      <c r="N6" s="75" t="e">
        <f t="shared" si="3"/>
        <v>#DIV/0!</v>
      </c>
    </row>
    <row r="7" spans="1:14" x14ac:dyDescent="0.2">
      <c r="A7" s="72" t="str">
        <f>Instructions!$F$11</f>
        <v>Facilities &amp; Services - University of Illinois at Urbana-Champaign</v>
      </c>
      <c r="B7" s="72">
        <f>Instructions!$G$14</f>
        <v>21502660</v>
      </c>
      <c r="C7" s="72">
        <f>Instructions!$G$15</f>
        <v>11374</v>
      </c>
      <c r="D7" s="72">
        <f>Instructions!$G$16</f>
        <v>2080</v>
      </c>
      <c r="E7" s="72">
        <f>Instructions!$J$14</f>
        <v>0</v>
      </c>
      <c r="F7" s="72">
        <f>'Outcomes '!D18</f>
        <v>0</v>
      </c>
      <c r="G7" s="73" t="str">
        <f>'Outcomes '!I18</f>
        <v>(select)</v>
      </c>
      <c r="H7" s="72">
        <f t="shared" si="0"/>
        <v>0</v>
      </c>
      <c r="I7" s="72">
        <f t="shared" si="1"/>
        <v>0</v>
      </c>
      <c r="J7" s="72">
        <f t="shared" si="2"/>
        <v>0</v>
      </c>
      <c r="K7" s="73">
        <f>'Outcomes '!K18</f>
        <v>0</v>
      </c>
      <c r="L7" s="73">
        <f>'Outcomes '!M18</f>
        <v>0</v>
      </c>
      <c r="M7" s="74">
        <f t="shared" si="4"/>
        <v>0</v>
      </c>
      <c r="N7" s="75" t="e">
        <f t="shared" si="3"/>
        <v>#DIV/0!</v>
      </c>
    </row>
    <row r="8" spans="1:14" x14ac:dyDescent="0.2">
      <c r="A8" s="72" t="str">
        <f>Instructions!$F$11</f>
        <v>Facilities &amp; Services - University of Illinois at Urbana-Champaign</v>
      </c>
      <c r="B8" s="72">
        <f>Instructions!$G$14</f>
        <v>21502660</v>
      </c>
      <c r="C8" s="72">
        <f>Instructions!$G$15</f>
        <v>11374</v>
      </c>
      <c r="D8" s="72">
        <f>Instructions!$G$16</f>
        <v>2080</v>
      </c>
      <c r="E8" s="72">
        <f>Instructions!$J$14</f>
        <v>0</v>
      </c>
      <c r="F8" s="72">
        <f>'Outcomes '!D19</f>
        <v>0</v>
      </c>
      <c r="G8" s="73" t="str">
        <f>'Outcomes '!I19</f>
        <v>(select)</v>
      </c>
      <c r="H8" s="72">
        <f t="shared" si="0"/>
        <v>0</v>
      </c>
      <c r="I8" s="72">
        <f t="shared" si="1"/>
        <v>0</v>
      </c>
      <c r="J8" s="72">
        <f t="shared" si="2"/>
        <v>0</v>
      </c>
      <c r="K8" s="73">
        <f>'Outcomes '!K19</f>
        <v>0</v>
      </c>
      <c r="L8" s="73">
        <f>'Outcomes '!M19</f>
        <v>0</v>
      </c>
      <c r="M8" s="74">
        <f t="shared" si="4"/>
        <v>0</v>
      </c>
      <c r="N8" s="75" t="e">
        <f t="shared" si="3"/>
        <v>#DIV/0!</v>
      </c>
    </row>
    <row r="9" spans="1:14" x14ac:dyDescent="0.2">
      <c r="A9" s="72" t="str">
        <f>Instructions!$F$11</f>
        <v>Facilities &amp; Services - University of Illinois at Urbana-Champaign</v>
      </c>
      <c r="B9" s="72">
        <f>Instructions!$G$14</f>
        <v>21502660</v>
      </c>
      <c r="C9" s="72">
        <f>Instructions!$G$15</f>
        <v>11374</v>
      </c>
      <c r="D9" s="72">
        <f>Instructions!$G$16</f>
        <v>2080</v>
      </c>
      <c r="E9" s="72">
        <f>Instructions!$J$14</f>
        <v>0</v>
      </c>
      <c r="F9" s="72">
        <f>'Outcomes '!D20</f>
        <v>0</v>
      </c>
      <c r="G9" s="73" t="str">
        <f>'Outcomes '!I20</f>
        <v>(select)</v>
      </c>
      <c r="H9" s="72">
        <f t="shared" si="0"/>
        <v>0</v>
      </c>
      <c r="I9" s="72">
        <f t="shared" si="1"/>
        <v>0</v>
      </c>
      <c r="J9" s="72">
        <f t="shared" si="2"/>
        <v>0</v>
      </c>
      <c r="K9" s="73">
        <f>'Outcomes '!K20</f>
        <v>0</v>
      </c>
      <c r="L9" s="73">
        <f>'Outcomes '!M20</f>
        <v>0</v>
      </c>
      <c r="M9" s="74">
        <f t="shared" si="4"/>
        <v>0</v>
      </c>
      <c r="N9" s="75" t="e">
        <f t="shared" si="3"/>
        <v>#DIV/0!</v>
      </c>
    </row>
    <row r="10" spans="1:14" x14ac:dyDescent="0.2">
      <c r="A10" s="72" t="str">
        <f>Instructions!$F$11</f>
        <v>Facilities &amp; Services - University of Illinois at Urbana-Champaign</v>
      </c>
      <c r="B10" s="72">
        <f>Instructions!$G$14</f>
        <v>21502660</v>
      </c>
      <c r="C10" s="72">
        <f>Instructions!$G$15</f>
        <v>11374</v>
      </c>
      <c r="D10" s="72">
        <f>Instructions!$G$16</f>
        <v>2080</v>
      </c>
      <c r="E10" s="72">
        <f>Instructions!$J$14</f>
        <v>0</v>
      </c>
      <c r="F10" s="72">
        <f>'Outcomes '!D21</f>
        <v>0</v>
      </c>
      <c r="G10" s="73" t="str">
        <f>'Outcomes '!I21</f>
        <v>(select)</v>
      </c>
      <c r="H10" s="72">
        <f t="shared" si="0"/>
        <v>0</v>
      </c>
      <c r="I10" s="72">
        <f t="shared" si="1"/>
        <v>0</v>
      </c>
      <c r="J10" s="72">
        <f t="shared" si="2"/>
        <v>0</v>
      </c>
      <c r="K10" s="73">
        <f>'Outcomes '!K21</f>
        <v>0</v>
      </c>
      <c r="L10" s="73">
        <f>'Outcomes '!M21</f>
        <v>0</v>
      </c>
      <c r="M10" s="74">
        <f t="shared" si="4"/>
        <v>0</v>
      </c>
      <c r="N10" s="75" t="e">
        <f t="shared" si="3"/>
        <v>#DIV/0!</v>
      </c>
    </row>
    <row r="11" spans="1:14" x14ac:dyDescent="0.2">
      <c r="A11" s="72" t="str">
        <f>Instructions!$F$11</f>
        <v>Facilities &amp; Services - University of Illinois at Urbana-Champaign</v>
      </c>
      <c r="B11" s="72">
        <f>Instructions!$G$14</f>
        <v>21502660</v>
      </c>
      <c r="C11" s="72">
        <f>Instructions!$G$15</f>
        <v>11374</v>
      </c>
      <c r="D11" s="72">
        <f>Instructions!$G$16</f>
        <v>2080</v>
      </c>
      <c r="E11" s="72">
        <f>Instructions!$J$14</f>
        <v>0</v>
      </c>
      <c r="F11" s="72">
        <f>'Outcomes '!D22</f>
        <v>0</v>
      </c>
      <c r="G11" s="73" t="str">
        <f>'Outcomes '!I22</f>
        <v>(select)</v>
      </c>
      <c r="H11" s="72">
        <f t="shared" si="0"/>
        <v>0</v>
      </c>
      <c r="I11" s="72">
        <f t="shared" si="1"/>
        <v>0</v>
      </c>
      <c r="J11" s="72">
        <f t="shared" si="2"/>
        <v>0</v>
      </c>
      <c r="K11" s="73">
        <f>'Outcomes '!K22</f>
        <v>0</v>
      </c>
      <c r="L11" s="73">
        <f>'Outcomes '!M22</f>
        <v>0</v>
      </c>
      <c r="M11" s="74">
        <f t="shared" si="4"/>
        <v>0</v>
      </c>
      <c r="N11" s="75" t="e">
        <f t="shared" si="3"/>
        <v>#DIV/0!</v>
      </c>
    </row>
    <row r="12" spans="1:14" x14ac:dyDescent="0.2">
      <c r="A12" s="72" t="str">
        <f>Instructions!$F$11</f>
        <v>Facilities &amp; Services - University of Illinois at Urbana-Champaign</v>
      </c>
      <c r="B12" s="72">
        <f>Instructions!$G$14</f>
        <v>21502660</v>
      </c>
      <c r="C12" s="72">
        <f>Instructions!$G$15</f>
        <v>11374</v>
      </c>
      <c r="D12" s="72">
        <f>Instructions!$G$16</f>
        <v>2080</v>
      </c>
      <c r="E12" s="72">
        <f>Instructions!$J$14</f>
        <v>0</v>
      </c>
      <c r="F12" s="72">
        <f>'Outcomes '!D23</f>
        <v>0</v>
      </c>
      <c r="G12" s="73" t="str">
        <f>'Outcomes '!I23</f>
        <v>(select)</v>
      </c>
      <c r="H12" s="72">
        <f t="shared" si="0"/>
        <v>0</v>
      </c>
      <c r="I12" s="72">
        <f t="shared" si="1"/>
        <v>0</v>
      </c>
      <c r="J12" s="72">
        <f t="shared" si="2"/>
        <v>0</v>
      </c>
      <c r="K12" s="73">
        <f>'Outcomes '!K23</f>
        <v>0</v>
      </c>
      <c r="L12" s="73">
        <f>'Outcomes '!M23</f>
        <v>0</v>
      </c>
      <c r="M12" s="74">
        <f t="shared" si="4"/>
        <v>0</v>
      </c>
      <c r="N12" s="75" t="e">
        <f t="shared" si="3"/>
        <v>#DIV/0!</v>
      </c>
    </row>
    <row r="13" spans="1:14" x14ac:dyDescent="0.2">
      <c r="A13" s="72" t="str">
        <f>Instructions!$F$11</f>
        <v>Facilities &amp; Services - University of Illinois at Urbana-Champaign</v>
      </c>
      <c r="B13" s="72">
        <f>Instructions!$G$14</f>
        <v>21502660</v>
      </c>
      <c r="C13" s="72">
        <f>Instructions!$G$15</f>
        <v>11374</v>
      </c>
      <c r="D13" s="72">
        <f>Instructions!$G$16</f>
        <v>2080</v>
      </c>
      <c r="E13" s="72">
        <f>Instructions!$J$14</f>
        <v>0</v>
      </c>
      <c r="F13" s="72">
        <f>'Outcomes '!D24</f>
        <v>0</v>
      </c>
      <c r="G13" s="73" t="str">
        <f>'Outcomes '!I24</f>
        <v>(select)</v>
      </c>
      <c r="H13" s="72">
        <f t="shared" si="0"/>
        <v>0</v>
      </c>
      <c r="I13" s="72">
        <f t="shared" si="1"/>
        <v>0</v>
      </c>
      <c r="J13" s="72">
        <f t="shared" si="2"/>
        <v>0</v>
      </c>
      <c r="K13" s="73">
        <f>'Outcomes '!K24</f>
        <v>0</v>
      </c>
      <c r="L13" s="73">
        <f>'Outcomes '!M24</f>
        <v>0</v>
      </c>
      <c r="M13" s="74">
        <f t="shared" si="4"/>
        <v>0</v>
      </c>
      <c r="N13" s="75" t="e">
        <f t="shared" si="3"/>
        <v>#DIV/0!</v>
      </c>
    </row>
    <row r="14" spans="1:14" x14ac:dyDescent="0.2">
      <c r="A14" s="72" t="str">
        <f>Instructions!$F$11</f>
        <v>Facilities &amp; Services - University of Illinois at Urbana-Champaign</v>
      </c>
      <c r="B14" s="72">
        <f>Instructions!$G$14</f>
        <v>21502660</v>
      </c>
      <c r="C14" s="72">
        <f>Instructions!$G$15</f>
        <v>11374</v>
      </c>
      <c r="D14" s="72">
        <f>Instructions!$G$16</f>
        <v>2080</v>
      </c>
      <c r="E14" s="72">
        <f>Instructions!$J$14</f>
        <v>0</v>
      </c>
      <c r="F14" s="72">
        <f>'Outcomes '!D25</f>
        <v>0</v>
      </c>
      <c r="G14" s="73" t="str">
        <f>'Outcomes '!I25</f>
        <v>(select)</v>
      </c>
      <c r="H14" s="72">
        <f t="shared" si="0"/>
        <v>0</v>
      </c>
      <c r="I14" s="72">
        <f t="shared" si="1"/>
        <v>0</v>
      </c>
      <c r="J14" s="72">
        <f t="shared" si="2"/>
        <v>0</v>
      </c>
      <c r="K14" s="73">
        <f>'Outcomes '!K25</f>
        <v>0</v>
      </c>
      <c r="L14" s="73">
        <f>'Outcomes '!M25</f>
        <v>0</v>
      </c>
      <c r="M14" s="74">
        <f t="shared" si="4"/>
        <v>0</v>
      </c>
      <c r="N14" s="75" t="e">
        <f t="shared" si="3"/>
        <v>#DIV/0!</v>
      </c>
    </row>
    <row r="15" spans="1:14" x14ac:dyDescent="0.2">
      <c r="A15" s="72" t="str">
        <f>Instructions!$F$11</f>
        <v>Facilities &amp; Services - University of Illinois at Urbana-Champaign</v>
      </c>
      <c r="B15" s="72">
        <f>Instructions!$G$14</f>
        <v>21502660</v>
      </c>
      <c r="C15" s="72">
        <f>Instructions!$G$15</f>
        <v>11374</v>
      </c>
      <c r="D15" s="72">
        <f>Instructions!$G$16</f>
        <v>2080</v>
      </c>
      <c r="E15" s="72">
        <f>Instructions!$J$14</f>
        <v>0</v>
      </c>
      <c r="F15" s="72">
        <f>'Outcomes '!D26</f>
        <v>0</v>
      </c>
      <c r="G15" s="73" t="str">
        <f>'Outcomes '!I26</f>
        <v>(select)</v>
      </c>
      <c r="H15" s="72">
        <f t="shared" si="0"/>
        <v>0</v>
      </c>
      <c r="I15" s="72">
        <f t="shared" si="1"/>
        <v>0</v>
      </c>
      <c r="J15" s="72">
        <f t="shared" si="2"/>
        <v>0</v>
      </c>
      <c r="K15" s="73">
        <f>'Outcomes '!K26</f>
        <v>0</v>
      </c>
      <c r="L15" s="73">
        <f>'Outcomes '!M26</f>
        <v>0</v>
      </c>
      <c r="M15" s="74">
        <f t="shared" si="4"/>
        <v>0</v>
      </c>
      <c r="N15" s="75" t="e">
        <f t="shared" si="3"/>
        <v>#DIV/0!</v>
      </c>
    </row>
    <row r="16" spans="1:14" x14ac:dyDescent="0.2">
      <c r="A16" s="72" t="str">
        <f>Instructions!$F$11</f>
        <v>Facilities &amp; Services - University of Illinois at Urbana-Champaign</v>
      </c>
      <c r="B16" s="72">
        <f>Instructions!$G$14</f>
        <v>21502660</v>
      </c>
      <c r="C16" s="72">
        <f>Instructions!$G$15</f>
        <v>11374</v>
      </c>
      <c r="D16" s="72">
        <f>Instructions!$G$16</f>
        <v>2080</v>
      </c>
      <c r="E16" s="72">
        <f>Instructions!$J$14</f>
        <v>0</v>
      </c>
      <c r="F16" s="72">
        <f>'Outcomes '!D27</f>
        <v>0</v>
      </c>
      <c r="G16" s="73" t="str">
        <f>'Outcomes '!I27</f>
        <v>(select)</v>
      </c>
      <c r="H16" s="72">
        <f t="shared" si="0"/>
        <v>0</v>
      </c>
      <c r="I16" s="72">
        <f t="shared" si="1"/>
        <v>0</v>
      </c>
      <c r="J16" s="72">
        <f t="shared" si="2"/>
        <v>0</v>
      </c>
      <c r="K16" s="73">
        <f>'Outcomes '!K27</f>
        <v>0</v>
      </c>
      <c r="L16" s="73">
        <f>'Outcomes '!M27</f>
        <v>0</v>
      </c>
      <c r="M16" s="74">
        <f t="shared" si="4"/>
        <v>0</v>
      </c>
      <c r="N16" s="75" t="e">
        <f t="shared" si="3"/>
        <v>#DIV/0!</v>
      </c>
    </row>
    <row r="17" spans="1:14" x14ac:dyDescent="0.2">
      <c r="A17" s="72" t="str">
        <f>Instructions!$F$11</f>
        <v>Facilities &amp; Services - University of Illinois at Urbana-Champaign</v>
      </c>
      <c r="B17" s="72">
        <f>Instructions!$G$14</f>
        <v>21502660</v>
      </c>
      <c r="C17" s="72">
        <f>Instructions!$G$15</f>
        <v>11374</v>
      </c>
      <c r="D17" s="72">
        <f>Instructions!$G$16</f>
        <v>2080</v>
      </c>
      <c r="E17" s="72">
        <f>Instructions!$J$14</f>
        <v>0</v>
      </c>
      <c r="F17" s="72">
        <f>'Outcomes II'!D13</f>
        <v>0</v>
      </c>
      <c r="G17" s="73" t="str">
        <f>'Outcomes II'!I13</f>
        <v>(select)</v>
      </c>
      <c r="H17" s="72">
        <f t="shared" si="0"/>
        <v>0</v>
      </c>
      <c r="I17" s="72">
        <f t="shared" si="1"/>
        <v>0</v>
      </c>
      <c r="J17" s="72">
        <f t="shared" si="2"/>
        <v>0</v>
      </c>
      <c r="K17" s="73">
        <f>'Outcomes II'!K13</f>
        <v>0</v>
      </c>
      <c r="L17" s="73">
        <f>'Outcomes II'!M13</f>
        <v>0</v>
      </c>
      <c r="M17" s="74">
        <f t="shared" si="4"/>
        <v>0</v>
      </c>
      <c r="N17" s="75" t="e">
        <f t="shared" si="3"/>
        <v>#DIV/0!</v>
      </c>
    </row>
    <row r="18" spans="1:14" x14ac:dyDescent="0.2">
      <c r="A18" s="72" t="str">
        <f>Instructions!$F$11</f>
        <v>Facilities &amp; Services - University of Illinois at Urbana-Champaign</v>
      </c>
      <c r="B18" s="72">
        <f>Instructions!$G$14</f>
        <v>21502660</v>
      </c>
      <c r="C18" s="72">
        <f>Instructions!$G$15</f>
        <v>11374</v>
      </c>
      <c r="D18" s="72">
        <f>Instructions!$G$16</f>
        <v>2080</v>
      </c>
      <c r="E18" s="72">
        <f>Instructions!$J$14</f>
        <v>0</v>
      </c>
      <c r="F18" s="72">
        <f>'Outcomes II'!D14</f>
        <v>0</v>
      </c>
      <c r="G18" s="73" t="str">
        <f>'Outcomes II'!I14</f>
        <v>(select)</v>
      </c>
      <c r="H18" s="72">
        <f t="shared" si="0"/>
        <v>0</v>
      </c>
      <c r="I18" s="72">
        <f t="shared" si="1"/>
        <v>0</v>
      </c>
      <c r="J18" s="72">
        <f t="shared" si="2"/>
        <v>0</v>
      </c>
      <c r="K18" s="73">
        <f>'Outcomes II'!K14</f>
        <v>0</v>
      </c>
      <c r="L18" s="73">
        <f>'Outcomes II'!M14</f>
        <v>0</v>
      </c>
      <c r="M18" s="74">
        <f t="shared" si="4"/>
        <v>0</v>
      </c>
      <c r="N18" s="75" t="e">
        <f t="shared" si="3"/>
        <v>#DIV/0!</v>
      </c>
    </row>
    <row r="19" spans="1:14" x14ac:dyDescent="0.2">
      <c r="A19" s="72" t="str">
        <f>Instructions!$F$11</f>
        <v>Facilities &amp; Services - University of Illinois at Urbana-Champaign</v>
      </c>
      <c r="B19" s="72">
        <f>Instructions!$G$14</f>
        <v>21502660</v>
      </c>
      <c r="C19" s="72">
        <f>Instructions!$G$15</f>
        <v>11374</v>
      </c>
      <c r="D19" s="72">
        <f>Instructions!$G$16</f>
        <v>2080</v>
      </c>
      <c r="E19" s="72">
        <f>Instructions!$J$14</f>
        <v>0</v>
      </c>
      <c r="F19" s="72">
        <f>'Outcomes II'!D15</f>
        <v>0</v>
      </c>
      <c r="G19" s="73" t="str">
        <f>'Outcomes II'!I15</f>
        <v>(select)</v>
      </c>
      <c r="H19" s="72">
        <f t="shared" si="0"/>
        <v>0</v>
      </c>
      <c r="I19" s="72">
        <f t="shared" si="1"/>
        <v>0</v>
      </c>
      <c r="J19" s="72">
        <f t="shared" si="2"/>
        <v>0</v>
      </c>
      <c r="K19" s="73">
        <f>'Outcomes II'!K15</f>
        <v>0</v>
      </c>
      <c r="L19" s="73">
        <f>'Outcomes II'!M15</f>
        <v>0</v>
      </c>
      <c r="M19" s="74">
        <f t="shared" si="4"/>
        <v>0</v>
      </c>
      <c r="N19" s="75" t="e">
        <f t="shared" si="3"/>
        <v>#DIV/0!</v>
      </c>
    </row>
    <row r="20" spans="1:14" x14ac:dyDescent="0.2">
      <c r="A20" s="72" t="str">
        <f>Instructions!$F$11</f>
        <v>Facilities &amp; Services - University of Illinois at Urbana-Champaign</v>
      </c>
      <c r="B20" s="72">
        <f>Instructions!$G$14</f>
        <v>21502660</v>
      </c>
      <c r="C20" s="72">
        <f>Instructions!$G$15</f>
        <v>11374</v>
      </c>
      <c r="D20" s="72">
        <f>Instructions!$G$16</f>
        <v>2080</v>
      </c>
      <c r="E20" s="72">
        <f>Instructions!$J$14</f>
        <v>0</v>
      </c>
      <c r="F20" s="72">
        <f>'Outcomes II'!D16</f>
        <v>0</v>
      </c>
      <c r="G20" s="73" t="str">
        <f>'Outcomes II'!I16</f>
        <v>(select)</v>
      </c>
      <c r="H20" s="72">
        <f t="shared" si="0"/>
        <v>0</v>
      </c>
      <c r="I20" s="72">
        <f t="shared" si="1"/>
        <v>0</v>
      </c>
      <c r="J20" s="72">
        <f t="shared" si="2"/>
        <v>0</v>
      </c>
      <c r="K20" s="73">
        <f>'Outcomes II'!K16</f>
        <v>0</v>
      </c>
      <c r="L20" s="73">
        <f>'Outcomes II'!M16</f>
        <v>0</v>
      </c>
      <c r="M20" s="74">
        <f t="shared" si="4"/>
        <v>0</v>
      </c>
      <c r="N20" s="75" t="e">
        <f t="shared" si="3"/>
        <v>#DIV/0!</v>
      </c>
    </row>
    <row r="21" spans="1:14" x14ac:dyDescent="0.2">
      <c r="A21" s="72" t="str">
        <f>Instructions!$F$11</f>
        <v>Facilities &amp; Services - University of Illinois at Urbana-Champaign</v>
      </c>
      <c r="B21" s="72">
        <f>Instructions!$G$14</f>
        <v>21502660</v>
      </c>
      <c r="C21" s="72">
        <f>Instructions!$G$15</f>
        <v>11374</v>
      </c>
      <c r="D21" s="72">
        <f>Instructions!$G$16</f>
        <v>2080</v>
      </c>
      <c r="E21" s="72">
        <f>Instructions!$J$14</f>
        <v>0</v>
      </c>
      <c r="F21" s="72">
        <f>'Outcomes II'!D17</f>
        <v>0</v>
      </c>
      <c r="G21" s="73" t="str">
        <f>'Outcomes II'!I17</f>
        <v>(select)</v>
      </c>
      <c r="H21" s="72">
        <f t="shared" si="0"/>
        <v>0</v>
      </c>
      <c r="I21" s="72">
        <f t="shared" si="1"/>
        <v>0</v>
      </c>
      <c r="J21" s="72">
        <f t="shared" si="2"/>
        <v>0</v>
      </c>
      <c r="K21" s="73">
        <f>'Outcomes II'!K17</f>
        <v>0</v>
      </c>
      <c r="L21" s="73">
        <f>'Outcomes II'!M17</f>
        <v>0</v>
      </c>
      <c r="M21" s="74">
        <f t="shared" si="4"/>
        <v>0</v>
      </c>
      <c r="N21" s="75" t="e">
        <f t="shared" si="3"/>
        <v>#DIV/0!</v>
      </c>
    </row>
    <row r="22" spans="1:14" x14ac:dyDescent="0.2">
      <c r="A22" s="72" t="str">
        <f>Instructions!$F$11</f>
        <v>Facilities &amp; Services - University of Illinois at Urbana-Champaign</v>
      </c>
      <c r="B22" s="72">
        <f>Instructions!$G$14</f>
        <v>21502660</v>
      </c>
      <c r="C22" s="72">
        <f>Instructions!$G$15</f>
        <v>11374</v>
      </c>
      <c r="D22" s="72">
        <f>Instructions!$G$16</f>
        <v>2080</v>
      </c>
      <c r="E22" s="72">
        <f>Instructions!$J$14</f>
        <v>0</v>
      </c>
      <c r="F22" s="72">
        <f>'Outcomes II'!D18</f>
        <v>0</v>
      </c>
      <c r="G22" s="73" t="str">
        <f>'Outcomes II'!I18</f>
        <v>(select)</v>
      </c>
      <c r="H22" s="72">
        <f t="shared" si="0"/>
        <v>0</v>
      </c>
      <c r="I22" s="72">
        <f t="shared" si="1"/>
        <v>0</v>
      </c>
      <c r="J22" s="72">
        <f t="shared" si="2"/>
        <v>0</v>
      </c>
      <c r="K22" s="73">
        <f>'Outcomes II'!K18</f>
        <v>0</v>
      </c>
      <c r="L22" s="73">
        <f>'Outcomes II'!M18</f>
        <v>0</v>
      </c>
      <c r="M22" s="74">
        <f t="shared" si="4"/>
        <v>0</v>
      </c>
      <c r="N22" s="75" t="e">
        <f t="shared" si="3"/>
        <v>#DIV/0!</v>
      </c>
    </row>
    <row r="23" spans="1:14" x14ac:dyDescent="0.2">
      <c r="A23" s="72" t="str">
        <f>Instructions!$F$11</f>
        <v>Facilities &amp; Services - University of Illinois at Urbana-Champaign</v>
      </c>
      <c r="B23" s="72">
        <f>Instructions!$G$14</f>
        <v>21502660</v>
      </c>
      <c r="C23" s="72">
        <f>Instructions!$G$15</f>
        <v>11374</v>
      </c>
      <c r="D23" s="72">
        <f>Instructions!$G$16</f>
        <v>2080</v>
      </c>
      <c r="E23" s="72">
        <f>Instructions!$J$14</f>
        <v>0</v>
      </c>
      <c r="F23" s="72">
        <f>'Outcomes II'!D19</f>
        <v>0</v>
      </c>
      <c r="G23" s="73" t="str">
        <f>'Outcomes II'!I19</f>
        <v>(select)</v>
      </c>
      <c r="H23" s="72">
        <f t="shared" si="0"/>
        <v>0</v>
      </c>
      <c r="I23" s="72">
        <f t="shared" si="1"/>
        <v>0</v>
      </c>
      <c r="J23" s="72">
        <f t="shared" si="2"/>
        <v>0</v>
      </c>
      <c r="K23" s="73">
        <f>'Outcomes II'!K19</f>
        <v>0</v>
      </c>
      <c r="L23" s="73">
        <f>'Outcomes II'!M19</f>
        <v>0</v>
      </c>
      <c r="M23" s="74">
        <f t="shared" si="4"/>
        <v>0</v>
      </c>
      <c r="N23" s="75" t="e">
        <f t="shared" si="3"/>
        <v>#DIV/0!</v>
      </c>
    </row>
    <row r="24" spans="1:14" x14ac:dyDescent="0.2">
      <c r="A24" s="72" t="str">
        <f>Instructions!$F$11</f>
        <v>Facilities &amp; Services - University of Illinois at Urbana-Champaign</v>
      </c>
      <c r="B24" s="72">
        <f>Instructions!$G$14</f>
        <v>21502660</v>
      </c>
      <c r="C24" s="72">
        <f>Instructions!$G$15</f>
        <v>11374</v>
      </c>
      <c r="D24" s="72">
        <f>Instructions!$G$16</f>
        <v>2080</v>
      </c>
      <c r="E24" s="72">
        <f>Instructions!$J$14</f>
        <v>0</v>
      </c>
      <c r="F24" s="72">
        <f>'Outcomes II'!D20</f>
        <v>0</v>
      </c>
      <c r="G24" s="73" t="str">
        <f>'Outcomes II'!I20</f>
        <v>(select)</v>
      </c>
      <c r="H24" s="72">
        <f t="shared" si="0"/>
        <v>0</v>
      </c>
      <c r="I24" s="72">
        <f t="shared" si="1"/>
        <v>0</v>
      </c>
      <c r="J24" s="72">
        <f t="shared" si="2"/>
        <v>0</v>
      </c>
      <c r="K24" s="73">
        <f>'Outcomes II'!K20</f>
        <v>0</v>
      </c>
      <c r="L24" s="73">
        <f>'Outcomes II'!M20</f>
        <v>0</v>
      </c>
      <c r="M24" s="74">
        <f t="shared" si="4"/>
        <v>0</v>
      </c>
      <c r="N24" s="75" t="e">
        <f t="shared" si="3"/>
        <v>#DIV/0!</v>
      </c>
    </row>
    <row r="25" spans="1:14" x14ac:dyDescent="0.2">
      <c r="A25" s="72" t="str">
        <f>Instructions!$F$11</f>
        <v>Facilities &amp; Services - University of Illinois at Urbana-Champaign</v>
      </c>
      <c r="B25" s="72">
        <f>Instructions!$G$14</f>
        <v>21502660</v>
      </c>
      <c r="C25" s="72">
        <f>Instructions!$G$15</f>
        <v>11374</v>
      </c>
      <c r="D25" s="72">
        <f>Instructions!$G$16</f>
        <v>2080</v>
      </c>
      <c r="E25" s="72">
        <f>Instructions!$J$14</f>
        <v>0</v>
      </c>
      <c r="F25" s="72">
        <f>'Outcomes II'!D21</f>
        <v>0</v>
      </c>
      <c r="G25" s="73" t="str">
        <f>'Outcomes II'!I21</f>
        <v>(select)</v>
      </c>
      <c r="H25" s="72">
        <f t="shared" si="0"/>
        <v>0</v>
      </c>
      <c r="I25" s="72">
        <f t="shared" si="1"/>
        <v>0</v>
      </c>
      <c r="J25" s="72">
        <f t="shared" si="2"/>
        <v>0</v>
      </c>
      <c r="K25" s="73">
        <f>'Outcomes II'!K21</f>
        <v>0</v>
      </c>
      <c r="L25" s="73">
        <f>'Outcomes II'!M21</f>
        <v>0</v>
      </c>
      <c r="M25" s="74">
        <f t="shared" si="4"/>
        <v>0</v>
      </c>
      <c r="N25" s="75" t="e">
        <f t="shared" si="3"/>
        <v>#DIV/0!</v>
      </c>
    </row>
    <row r="26" spans="1:14" x14ac:dyDescent="0.2">
      <c r="A26" s="72" t="str">
        <f>Instructions!$F$11</f>
        <v>Facilities &amp; Services - University of Illinois at Urbana-Champaign</v>
      </c>
      <c r="B26" s="72">
        <f>Instructions!$G$14</f>
        <v>21502660</v>
      </c>
      <c r="C26" s="72">
        <f>Instructions!$G$15</f>
        <v>11374</v>
      </c>
      <c r="D26" s="72">
        <f>Instructions!$G$16</f>
        <v>2080</v>
      </c>
      <c r="E26" s="72">
        <f>Instructions!$J$14</f>
        <v>0</v>
      </c>
      <c r="F26" s="72">
        <f>'Outcomes II'!D22</f>
        <v>0</v>
      </c>
      <c r="G26" s="73" t="str">
        <f>'Outcomes II'!I22</f>
        <v>(select)</v>
      </c>
      <c r="H26" s="72">
        <f t="shared" si="0"/>
        <v>0</v>
      </c>
      <c r="I26" s="72">
        <f t="shared" si="1"/>
        <v>0</v>
      </c>
      <c r="J26" s="72">
        <f t="shared" si="2"/>
        <v>0</v>
      </c>
      <c r="K26" s="73">
        <f>'Outcomes II'!K22</f>
        <v>0</v>
      </c>
      <c r="L26" s="73">
        <f>'Outcomes II'!M22</f>
        <v>0</v>
      </c>
      <c r="M26" s="74">
        <f t="shared" si="4"/>
        <v>0</v>
      </c>
      <c r="N26" s="75" t="e">
        <f t="shared" si="3"/>
        <v>#DIV/0!</v>
      </c>
    </row>
    <row r="27" spans="1:14" x14ac:dyDescent="0.2">
      <c r="A27" s="72" t="str">
        <f>Instructions!$F$11</f>
        <v>Facilities &amp; Services - University of Illinois at Urbana-Champaign</v>
      </c>
      <c r="B27" s="72">
        <f>Instructions!$G$14</f>
        <v>21502660</v>
      </c>
      <c r="C27" s="72">
        <f>Instructions!$G$15</f>
        <v>11374</v>
      </c>
      <c r="D27" s="72">
        <f>Instructions!$G$16</f>
        <v>2080</v>
      </c>
      <c r="E27" s="72">
        <f>Instructions!$J$14</f>
        <v>0</v>
      </c>
      <c r="F27" s="72">
        <f>'Outcomes II'!D23</f>
        <v>0</v>
      </c>
      <c r="G27" s="73" t="str">
        <f>'Outcomes II'!I23</f>
        <v>(select)</v>
      </c>
      <c r="H27" s="72">
        <f t="shared" si="0"/>
        <v>0</v>
      </c>
      <c r="I27" s="72">
        <f t="shared" si="1"/>
        <v>0</v>
      </c>
      <c r="J27" s="72">
        <f t="shared" si="2"/>
        <v>0</v>
      </c>
      <c r="K27" s="73">
        <f>'Outcomes II'!K23</f>
        <v>0</v>
      </c>
      <c r="L27" s="73">
        <f>'Outcomes II'!M23</f>
        <v>0</v>
      </c>
      <c r="M27" s="74">
        <f t="shared" si="4"/>
        <v>0</v>
      </c>
      <c r="N27" s="75" t="e">
        <f t="shared" si="3"/>
        <v>#DIV/0!</v>
      </c>
    </row>
    <row r="28" spans="1:14" x14ac:dyDescent="0.2">
      <c r="A28" s="72" t="str">
        <f>Instructions!$F$11</f>
        <v>Facilities &amp; Services - University of Illinois at Urbana-Champaign</v>
      </c>
      <c r="B28" s="72">
        <f>Instructions!$G$14</f>
        <v>21502660</v>
      </c>
      <c r="C28" s="72">
        <f>Instructions!$G$15</f>
        <v>11374</v>
      </c>
      <c r="D28" s="72">
        <f>Instructions!$G$16</f>
        <v>2080</v>
      </c>
      <c r="E28" s="72">
        <f>Instructions!$J$14</f>
        <v>0</v>
      </c>
      <c r="F28" s="72">
        <f>'Outcomes II'!D24</f>
        <v>0</v>
      </c>
      <c r="G28" s="73" t="str">
        <f>'Outcomes II'!I24</f>
        <v>(select)</v>
      </c>
      <c r="H28" s="72">
        <f t="shared" si="0"/>
        <v>0</v>
      </c>
      <c r="I28" s="72">
        <f t="shared" si="1"/>
        <v>0</v>
      </c>
      <c r="J28" s="72">
        <f t="shared" si="2"/>
        <v>0</v>
      </c>
      <c r="K28" s="73">
        <f>'Outcomes II'!K24</f>
        <v>0</v>
      </c>
      <c r="L28" s="73">
        <f>'Outcomes II'!M24</f>
        <v>0</v>
      </c>
      <c r="M28" s="74">
        <f t="shared" si="4"/>
        <v>0</v>
      </c>
      <c r="N28" s="75" t="e">
        <f t="shared" si="3"/>
        <v>#DIV/0!</v>
      </c>
    </row>
    <row r="29" spans="1:14" x14ac:dyDescent="0.2">
      <c r="A29" s="72" t="str">
        <f>Instructions!$F$11</f>
        <v>Facilities &amp; Services - University of Illinois at Urbana-Champaign</v>
      </c>
      <c r="B29" s="72">
        <f>Instructions!$G$14</f>
        <v>21502660</v>
      </c>
      <c r="C29" s="72">
        <f>Instructions!$G$15</f>
        <v>11374</v>
      </c>
      <c r="D29" s="72">
        <f>Instructions!$G$16</f>
        <v>2080</v>
      </c>
      <c r="E29" s="72">
        <f>Instructions!$J$14</f>
        <v>0</v>
      </c>
      <c r="F29" s="72">
        <f>'Outcomes II'!D25</f>
        <v>0</v>
      </c>
      <c r="G29" s="73" t="str">
        <f>'Outcomes II'!I25</f>
        <v>(select)</v>
      </c>
      <c r="H29" s="72">
        <f t="shared" si="0"/>
        <v>0</v>
      </c>
      <c r="I29" s="72">
        <f t="shared" si="1"/>
        <v>0</v>
      </c>
      <c r="J29" s="72">
        <f t="shared" si="2"/>
        <v>0</v>
      </c>
      <c r="K29" s="73">
        <f>'Outcomes II'!K25</f>
        <v>0</v>
      </c>
      <c r="L29" s="73">
        <f>'Outcomes II'!M25</f>
        <v>0</v>
      </c>
      <c r="M29" s="74">
        <f t="shared" si="4"/>
        <v>0</v>
      </c>
      <c r="N29" s="75" t="e">
        <f t="shared" si="3"/>
        <v>#DIV/0!</v>
      </c>
    </row>
    <row r="30" spans="1:14" x14ac:dyDescent="0.2">
      <c r="A30" s="72" t="str">
        <f>Instructions!$F$11</f>
        <v>Facilities &amp; Services - University of Illinois at Urbana-Champaign</v>
      </c>
      <c r="B30" s="72">
        <f>Instructions!$G$14</f>
        <v>21502660</v>
      </c>
      <c r="C30" s="72">
        <f>Instructions!$G$15</f>
        <v>11374</v>
      </c>
      <c r="D30" s="72">
        <f>Instructions!$G$16</f>
        <v>2080</v>
      </c>
      <c r="E30" s="72">
        <f>Instructions!$J$14</f>
        <v>0</v>
      </c>
      <c r="F30" s="72">
        <f>'Outcomes II'!D26</f>
        <v>0</v>
      </c>
      <c r="G30" s="73" t="str">
        <f>'Outcomes II'!I26</f>
        <v>(select)</v>
      </c>
      <c r="H30" s="72">
        <f t="shared" si="0"/>
        <v>0</v>
      </c>
      <c r="I30" s="72">
        <f t="shared" si="1"/>
        <v>0</v>
      </c>
      <c r="J30" s="72">
        <f t="shared" si="2"/>
        <v>0</v>
      </c>
      <c r="K30" s="73">
        <f>'Outcomes II'!K26</f>
        <v>0</v>
      </c>
      <c r="L30" s="73">
        <f>'Outcomes II'!M26</f>
        <v>0</v>
      </c>
      <c r="M30" s="74">
        <f t="shared" si="4"/>
        <v>0</v>
      </c>
      <c r="N30" s="75" t="e">
        <f t="shared" si="3"/>
        <v>#DIV/0!</v>
      </c>
    </row>
    <row r="31" spans="1:14" x14ac:dyDescent="0.2">
      <c r="A31" s="72" t="str">
        <f>Instructions!$F$11</f>
        <v>Facilities &amp; Services - University of Illinois at Urbana-Champaign</v>
      </c>
      <c r="B31" s="72">
        <f>Instructions!$G$14</f>
        <v>21502660</v>
      </c>
      <c r="C31" s="72">
        <f>Instructions!$G$15</f>
        <v>11374</v>
      </c>
      <c r="D31" s="72">
        <f>Instructions!$G$16</f>
        <v>2080</v>
      </c>
      <c r="E31" s="72">
        <f>Instructions!$J$14</f>
        <v>0</v>
      </c>
      <c r="F31" s="72">
        <f>'Outcomes II'!D27</f>
        <v>0</v>
      </c>
      <c r="G31" s="73" t="str">
        <f>'Outcomes II'!I27</f>
        <v>(select)</v>
      </c>
      <c r="H31" s="72">
        <f t="shared" si="0"/>
        <v>0</v>
      </c>
      <c r="I31" s="72">
        <f t="shared" si="1"/>
        <v>0</v>
      </c>
      <c r="J31" s="72">
        <f t="shared" si="2"/>
        <v>0</v>
      </c>
      <c r="K31" s="73">
        <f>'Outcomes II'!K27</f>
        <v>0</v>
      </c>
      <c r="L31" s="73">
        <f>'Outcomes II'!M27</f>
        <v>0</v>
      </c>
      <c r="M31" s="74">
        <f t="shared" si="4"/>
        <v>0</v>
      </c>
      <c r="N31" s="75" t="e">
        <f t="shared" si="3"/>
        <v>#DIV/0!</v>
      </c>
    </row>
    <row r="32" spans="1:14" s="69" customFormat="1" x14ac:dyDescent="0.2">
      <c r="A32" s="76" t="str">
        <f>Instructions!$F$11</f>
        <v>Facilities &amp; Services - University of Illinois at Urbana-Champaign</v>
      </c>
      <c r="B32" s="76">
        <f>Instructions!$G$14</f>
        <v>21502660</v>
      </c>
      <c r="C32" s="76">
        <f>Instructions!$G$15</f>
        <v>11374</v>
      </c>
      <c r="D32" s="76">
        <f>Instructions!$G$16</f>
        <v>2080</v>
      </c>
      <c r="E32" s="76">
        <f>Instructions!$J$14</f>
        <v>0</v>
      </c>
      <c r="F32" s="76">
        <f>'Outcomes II'!D28</f>
        <v>0</v>
      </c>
      <c r="G32" s="77" t="str">
        <f>'Outcomes II'!I28</f>
        <v>Operating costs ($)</v>
      </c>
      <c r="H32" s="76">
        <f t="shared" si="0"/>
        <v>0</v>
      </c>
      <c r="I32" s="76">
        <f t="shared" si="1"/>
        <v>2014</v>
      </c>
      <c r="J32" s="76">
        <f t="shared" si="2"/>
        <v>0</v>
      </c>
      <c r="K32" s="77">
        <f>'Outcomes II'!K28</f>
        <v>0</v>
      </c>
      <c r="L32" s="77">
        <f>'Outcomes II'!M28</f>
        <v>0</v>
      </c>
      <c r="M32" s="78">
        <f t="shared" ref="M32" si="5">H32-K32</f>
        <v>0</v>
      </c>
      <c r="N32" s="79" t="e">
        <f>1-M32/H32</f>
        <v>#DIV/0!</v>
      </c>
    </row>
    <row r="33" spans="1:3" x14ac:dyDescent="0.2">
      <c r="A33" s="51" t="str">
        <f>Instructions!$F$11</f>
        <v>Facilities &amp; Services - University of Illinois at Urbana-Champaign</v>
      </c>
      <c r="B33" s="80" t="s">
        <v>96</v>
      </c>
      <c r="C33" s="51">
        <f>'Outcomes '!C30</f>
        <v>0</v>
      </c>
    </row>
    <row r="34" spans="1:3" x14ac:dyDescent="0.2">
      <c r="A34" s="51" t="str">
        <f>Instructions!$F$11</f>
        <v>Facilities &amp; Services - University of Illinois at Urbana-Champaign</v>
      </c>
      <c r="B34" s="80" t="s">
        <v>97</v>
      </c>
      <c r="C34" s="51">
        <f>'Outcomes II'!C31</f>
        <v>0</v>
      </c>
    </row>
  </sheetData>
  <pageMargins left="0.7" right="0.7" top="0.75" bottom="0.75" header="0.3" footer="0.3"/>
  <pageSetup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Baseline </vt:lpstr>
      <vt:lpstr>Outcomes </vt:lpstr>
      <vt:lpstr>Outcomes II</vt:lpstr>
      <vt:lpstr>Dropdowns</vt:lpstr>
      <vt:lpstr>Report</vt:lpstr>
      <vt:lpstr>BaselineLookup</vt:lpstr>
      <vt:lpstr>BaselineRows</vt:lpstr>
      <vt:lpstr>metricchoices</vt:lpstr>
      <vt:lpstr>othermetrics</vt:lpstr>
    </vt:vector>
  </TitlesOfParts>
  <Company>ISTC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jmulrow</dc:creator>
  <cp:lastModifiedBy>Morgan Johnston</cp:lastModifiedBy>
  <cp:lastPrinted>2014-02-25T16:09:11Z</cp:lastPrinted>
  <dcterms:created xsi:type="dcterms:W3CDTF">2014-02-11T20:02:24Z</dcterms:created>
  <dcterms:modified xsi:type="dcterms:W3CDTF">2016-05-18T19:49:33Z</dcterms:modified>
</cp:coreProperties>
</file>