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395" windowWidth="19245" windowHeight="6825" tabRatio="599"/>
  </bookViews>
  <sheets>
    <sheet name="Build Fixture Count" sheetId="1" r:id="rId1"/>
    <sheet name="Eff. Info" sheetId="2" r:id="rId2"/>
    <sheet name="Ballast-Lamp Data" sheetId="3" r:id="rId3"/>
  </sheets>
  <definedNames>
    <definedName name="_xlnm.Print_Area" localSheetId="0">'Build Fixture Count'!$A$1:$O$41</definedName>
    <definedName name="_xlnm.Print_Titles" localSheetId="0">'Build Fixture Count'!$A:$D</definedName>
    <definedName name="Z_076F2C1D_9B6E_4E51_8067_C3B804968F3E_.wvu.Cols" localSheetId="2" hidden="1">'Ballast-Lamp Data'!$G:$G</definedName>
    <definedName name="Z_076F2C1D_9B6E_4E51_8067_C3B804968F3E_.wvu.PrintArea" localSheetId="0" hidden="1">'Build Fixture Count'!$A$1:$O$38</definedName>
    <definedName name="Z_076F2C1D_9B6E_4E51_8067_C3B804968F3E_.wvu.PrintTitles" localSheetId="0" hidden="1">'Build Fixture Count'!$A:$D</definedName>
    <definedName name="Z_E574976F_F4F2_4DCE_A42A_08D90B7FBD99_.wvu.Cols" localSheetId="2" hidden="1">'Ballast-Lamp Data'!$G:$G</definedName>
    <definedName name="Z_E574976F_F4F2_4DCE_A42A_08D90B7FBD99_.wvu.Cols" localSheetId="0" hidden="1">'Build Fixture Count'!#REF!</definedName>
    <definedName name="Z_E574976F_F4F2_4DCE_A42A_08D90B7FBD99_.wvu.PrintArea" localSheetId="0" hidden="1">'Build Fixture Count'!$A$1:$O$38</definedName>
    <definedName name="Z_E574976F_F4F2_4DCE_A42A_08D90B7FBD99_.wvu.PrintTitles" localSheetId="0" hidden="1">'Build Fixture Count'!$A:$D</definedName>
  </definedNames>
  <calcPr calcId="125725" fullCalcOnLoad="1"/>
  <customWorkbookViews>
    <customWorkbookView name="AllColumns_11x17" guid="{076F2C1D-9B6E-4E51-8067-C3B804968F3E}" maximized="1" windowWidth="972" windowHeight="537" activeSheetId="1"/>
    <customWorkbookView name="NoChampsNumbers" guid="{E574976F-F4F2-4DCE-A42A-08D90B7FBD99}" maximized="1" windowWidth="972" windowHeight="537" activeSheetId="1"/>
  </customWorkbookViews>
</workbook>
</file>

<file path=xl/calcChain.xml><?xml version="1.0" encoding="utf-8"?>
<calcChain xmlns="http://schemas.openxmlformats.org/spreadsheetml/2006/main">
  <c r="K25" i="1"/>
  <c r="N25" s="1"/>
  <c r="K26"/>
  <c r="N26" s="1"/>
  <c r="J25"/>
  <c r="J26"/>
  <c r="H25"/>
  <c r="H26"/>
  <c r="J19"/>
  <c r="J20"/>
  <c r="J21"/>
  <c r="J22"/>
  <c r="J18"/>
  <c r="H19"/>
  <c r="H20"/>
  <c r="H21"/>
  <c r="H22"/>
  <c r="H18"/>
  <c r="M25"/>
  <c r="K28"/>
  <c r="J28"/>
  <c r="H28"/>
  <c r="K24"/>
  <c r="L24" s="1"/>
  <c r="J24"/>
  <c r="H24"/>
  <c r="K12"/>
  <c r="M12" s="1"/>
  <c r="J12"/>
  <c r="H12"/>
  <c r="K13"/>
  <c r="M13" s="1"/>
  <c r="J13"/>
  <c r="H13"/>
  <c r="K14"/>
  <c r="M14" s="1"/>
  <c r="J14"/>
  <c r="H14"/>
  <c r="K29"/>
  <c r="M29" s="1"/>
  <c r="J29"/>
  <c r="H29"/>
  <c r="K4"/>
  <c r="L4" s="1"/>
  <c r="O4" s="1"/>
  <c r="K16"/>
  <c r="L16" s="1"/>
  <c r="O16" s="1"/>
  <c r="J16"/>
  <c r="H16"/>
  <c r="K3"/>
  <c r="L3" s="1"/>
  <c r="K15"/>
  <c r="L15" s="1"/>
  <c r="O15" s="1"/>
  <c r="N28"/>
  <c r="G32"/>
  <c r="I32"/>
  <c r="F32"/>
  <c r="K10"/>
  <c r="N10" s="1"/>
  <c r="J10"/>
  <c r="H10"/>
  <c r="K9"/>
  <c r="L9" s="1"/>
  <c r="J9"/>
  <c r="H9"/>
  <c r="K7"/>
  <c r="M7" s="1"/>
  <c r="J7"/>
  <c r="H7"/>
  <c r="K8"/>
  <c r="L8" s="1"/>
  <c r="J8"/>
  <c r="H8"/>
  <c r="J15"/>
  <c r="H15"/>
  <c r="K18"/>
  <c r="M18" s="1"/>
  <c r="K19"/>
  <c r="M19" s="1"/>
  <c r="K20"/>
  <c r="M20" s="1"/>
  <c r="K21"/>
  <c r="M21" s="1"/>
  <c r="K22"/>
  <c r="M22" s="1"/>
  <c r="K5"/>
  <c r="M5" s="1"/>
  <c r="L29"/>
  <c r="O29" s="1"/>
  <c r="N13"/>
  <c r="D32"/>
  <c r="C32"/>
  <c r="J5"/>
  <c r="H5"/>
  <c r="J4"/>
  <c r="H4"/>
  <c r="J3"/>
  <c r="H3"/>
  <c r="D3" i="2"/>
  <c r="D4"/>
  <c r="D5"/>
  <c r="C6"/>
  <c r="D6"/>
  <c r="D8"/>
  <c r="D14"/>
  <c r="L12" i="1"/>
  <c r="N16"/>
  <c r="M24"/>
  <c r="L28"/>
  <c r="M28"/>
  <c r="M4"/>
  <c r="N18"/>
  <c r="N3"/>
  <c r="L20"/>
  <c r="N29" l="1"/>
  <c r="N24"/>
  <c r="L13"/>
  <c r="M15"/>
  <c r="N12"/>
  <c r="N14"/>
  <c r="L14"/>
  <c r="N7"/>
  <c r="O13"/>
  <c r="N19"/>
  <c r="N22"/>
  <c r="L5"/>
  <c r="O5" s="1"/>
  <c r="N9"/>
  <c r="N15"/>
  <c r="M16"/>
  <c r="L19"/>
  <c r="M8"/>
  <c r="N8"/>
  <c r="O12"/>
  <c r="O20"/>
  <c r="M26"/>
  <c r="O8"/>
  <c r="O24"/>
  <c r="L18"/>
  <c r="O18" s="1"/>
  <c r="L21"/>
  <c r="L22"/>
  <c r="N20"/>
  <c r="N5"/>
  <c r="K32"/>
  <c r="O28"/>
  <c r="L10"/>
  <c r="N21"/>
  <c r="N4"/>
  <c r="O14"/>
  <c r="M3"/>
  <c r="O19"/>
  <c r="O9"/>
  <c r="L26"/>
  <c r="O26" s="1"/>
  <c r="O10"/>
  <c r="O3"/>
  <c r="L7"/>
  <c r="O7" s="1"/>
  <c r="M10"/>
  <c r="M9"/>
  <c r="L25"/>
  <c r="O25" s="1"/>
  <c r="O22" l="1"/>
  <c r="M32"/>
  <c r="N32"/>
  <c r="E32"/>
  <c r="O21"/>
  <c r="O32" s="1"/>
  <c r="L32"/>
</calcChain>
</file>

<file path=xl/comments1.xml><?xml version="1.0" encoding="utf-8"?>
<comments xmlns="http://schemas.openxmlformats.org/spreadsheetml/2006/main">
  <authors>
    <author>Eva Sweeney</author>
  </authors>
  <commentList>
    <comment ref="E4" authorId="0">
      <text>
        <r>
          <rPr>
            <b/>
            <sz val="8"/>
            <color indexed="81"/>
            <rFont val="Tahoma"/>
            <family val="2"/>
          </rPr>
          <t>Eva Sweeney:</t>
        </r>
        <r>
          <rPr>
            <sz val="8"/>
            <color indexed="81"/>
            <rFont val="Tahoma"/>
            <family val="2"/>
          </rPr>
          <t xml:space="preserve">
Also included new fixtures and ceiling replacement work
</t>
        </r>
      </text>
    </comment>
  </commentList>
</comments>
</file>

<file path=xl/sharedStrings.xml><?xml version="1.0" encoding="utf-8"?>
<sst xmlns="http://schemas.openxmlformats.org/spreadsheetml/2006/main" count="116" uniqueCount="109">
  <si>
    <t>Total</t>
  </si>
  <si>
    <t>Average Wattage of existing fixtures</t>
  </si>
  <si>
    <t>T12 Old Magnetic</t>
  </si>
  <si>
    <t>T12 Magnetic</t>
  </si>
  <si>
    <t>T12 Electronic</t>
  </si>
  <si>
    <t>Watts</t>
  </si>
  <si>
    <t>Watts average for T12 existing</t>
  </si>
  <si>
    <t>New Fixture Wattage</t>
  </si>
  <si>
    <t>HP T8</t>
  </si>
  <si>
    <t>% of exist</t>
  </si>
  <si>
    <t>Type</t>
  </si>
  <si>
    <t>Lamp</t>
  </si>
  <si>
    <t>Ballast</t>
  </si>
  <si>
    <t xml:space="preserve">Fixture </t>
  </si>
  <si>
    <t>GE High Lumen ECO  F32T8/XL/SPXxx/HL/ECO</t>
  </si>
  <si>
    <t>Phillips Advantage ALTO F32/ADV/8xx/ALTO</t>
  </si>
  <si>
    <t>Sylvania XtremeXPS Ecologic FO32/8xx/XPS/ECO</t>
  </si>
  <si>
    <t xml:space="preserve">Ballast Efficacy Factor (BEF) should be at least: </t>
  </si>
  <si>
    <t>1.6 for two lamps at ballast factor of .77</t>
  </si>
  <si>
    <t>1.47 / 1.52(277V) for two lamps at ballast factor of .88</t>
  </si>
  <si>
    <t>1.51/1.54 for two lamps at ballast factor of .71</t>
  </si>
  <si>
    <t>HP T8s Lamps</t>
  </si>
  <si>
    <t>Watt Reduction</t>
  </si>
  <si>
    <t>Energy reduction per fixture</t>
  </si>
  <si>
    <t xml:space="preserve">General Note: T5s can not be retrofit into existing T12 fixtures </t>
  </si>
  <si>
    <t>See page 2 fixture consumption estimates</t>
  </si>
  <si>
    <t>Productivity</t>
  </si>
  <si>
    <t>3.4 fixtures /Hr (each worker)</t>
  </si>
  <si>
    <t xml:space="preserve">Use Rapid Start Ballast or Programmed Rapid Start for Auto </t>
  </si>
  <si>
    <t>15 minutes per fixture with an overall efficiency of .85 =</t>
  </si>
  <si>
    <t>BF = .78</t>
  </si>
  <si>
    <t>Input watts</t>
  </si>
  <si>
    <t>BEF %</t>
  </si>
  <si>
    <t>Part #</t>
  </si>
  <si>
    <t>Ballast Manufacturer</t>
  </si>
  <si>
    <t>Lamp Type</t>
  </si>
  <si>
    <t># Lamps</t>
  </si>
  <si>
    <t>Ballast Data</t>
  </si>
  <si>
    <t>Lamp Data</t>
  </si>
  <si>
    <t>Lamp Manufacturer</t>
  </si>
  <si>
    <t>Initial Lumens</t>
  </si>
  <si>
    <t xml:space="preserve">Mean Lumens </t>
  </si>
  <si>
    <t>Universal</t>
  </si>
  <si>
    <t>B232IUNVEL-A</t>
  </si>
  <si>
    <t>T8</t>
  </si>
  <si>
    <t>QHE2X32T8UNVISLSC</t>
  </si>
  <si>
    <t>Advance</t>
  </si>
  <si>
    <t>ROP2P32LWSC35M</t>
  </si>
  <si>
    <t>ROP3P32LWSC35M</t>
  </si>
  <si>
    <t>F32T8/ADV835/ALTO</t>
  </si>
  <si>
    <t>FO32/835 XPS ECO</t>
  </si>
  <si>
    <t>Life @ 3hr/start</t>
  </si>
  <si>
    <t>Life @ 12hr/start</t>
  </si>
  <si>
    <t>Philips Advantage</t>
  </si>
  <si>
    <t>Philips Energy Advantage</t>
  </si>
  <si>
    <t>CRI</t>
  </si>
  <si>
    <t>Philips Universal (standard T8)</t>
  </si>
  <si>
    <t>F32T8/TL835/ALTO</t>
  </si>
  <si>
    <t>Philips Plus (long life)</t>
  </si>
  <si>
    <t>F32T8/TL835/PLUS/ALTO</t>
  </si>
  <si>
    <t>Philips T12 "Cool White"</t>
  </si>
  <si>
    <t>F34/CW/RS/EW/ALTO</t>
  </si>
  <si>
    <t>Notes</t>
  </si>
  <si>
    <t>Estimate watts reduced from 84 to 48</t>
  </si>
  <si>
    <t>Annual Cost Savings (12h/day)</t>
  </si>
  <si>
    <t>Total Construction Cost</t>
  </si>
  <si>
    <t>ICECF Grant @  $.60/W</t>
  </si>
  <si>
    <t>Facility Name</t>
  </si>
  <si>
    <t>Building Fixture Count</t>
  </si>
  <si>
    <t>2 tube eq. fixtures</t>
  </si>
  <si>
    <t>Annual kWh Savings</t>
  </si>
  <si>
    <t>CEB (Newmark)</t>
  </si>
  <si>
    <t>CSL</t>
  </si>
  <si>
    <t>Constr. Complete</t>
  </si>
  <si>
    <t>Sylvania Octron</t>
  </si>
  <si>
    <t>F32T8/ADV835/EW/LL/ALTO 30</t>
  </si>
  <si>
    <t>F32T8/ADV835/XEW/LL/ALTO 25</t>
  </si>
  <si>
    <t>PPSB</t>
  </si>
  <si>
    <t>Building Gross Sq. Ft</t>
  </si>
  <si>
    <t>Building Net Sq. Ft</t>
  </si>
  <si>
    <t>Old Watts</t>
  </si>
  <si>
    <t>Old W/s.f. (fluor. only)</t>
  </si>
  <si>
    <t>New Watts</t>
  </si>
  <si>
    <t>New W/s.f. (fluor. only)</t>
  </si>
  <si>
    <t>RAL</t>
  </si>
  <si>
    <t>Med Sci</t>
  </si>
  <si>
    <t>Includes DM ceiling repair/replacements</t>
  </si>
  <si>
    <t>Undergrad Lib</t>
  </si>
  <si>
    <t>Vet Med SAC</t>
  </si>
  <si>
    <t>Vet Med LAC</t>
  </si>
  <si>
    <t>Vet Med SOL</t>
  </si>
  <si>
    <t>Vet Med Chiller Plant</t>
  </si>
  <si>
    <t>Vet Med Basic Sciences</t>
  </si>
  <si>
    <t>Greg Hall - capital project</t>
  </si>
  <si>
    <t>DKH - capital project</t>
  </si>
  <si>
    <t>Morrill - capital project</t>
  </si>
  <si>
    <t>Lincoln - capital project</t>
  </si>
  <si>
    <t>108 - CAB</t>
  </si>
  <si>
    <t>39 - Music Building</t>
  </si>
  <si>
    <t>777 T12 fixtures remain to be done</t>
  </si>
  <si>
    <t>54 T12 fixtures remain to be done</t>
  </si>
  <si>
    <t>2,594 fixtures remain to be done</t>
  </si>
  <si>
    <t>Net Cost after ICECF</t>
  </si>
  <si>
    <t>Abbott Power Plant (part.)</t>
  </si>
  <si>
    <t>DCL</t>
  </si>
  <si>
    <t>188 - Turner Student Services</t>
  </si>
  <si>
    <t>159 - Wohlers Hall</t>
  </si>
  <si>
    <t>remainder; 242 were on ICECF '08 grant</t>
  </si>
  <si>
    <r>
      <t xml:space="preserve">Water Survey </t>
    </r>
    <r>
      <rPr>
        <b/>
        <sz val="10"/>
        <rFont val="Arial"/>
        <family val="2"/>
      </rPr>
      <t>9 bldgs</t>
    </r>
  </si>
</sst>
</file>

<file path=xl/styles.xml><?xml version="1.0" encoding="utf-8"?>
<styleSheet xmlns="http://schemas.openxmlformats.org/spreadsheetml/2006/main">
  <numFmts count="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&quot;$&quot;#,##0"/>
    <numFmt numFmtId="166" formatCode="#,##0.0"/>
    <numFmt numFmtId="167" formatCode="0.0"/>
    <numFmt numFmtId="168" formatCode="_(* #,##0_);_(* \(#,##0\);_(* &quot;-&quot;??_);_(@_)"/>
    <numFmt numFmtId="172" formatCode="_(&quot;$&quot;* #,##0_);_(&quot;$&quot;* \(#,##0\);_(&quot;$&quot;* &quot;-&quot;??_);_(@_)"/>
  </numFmts>
  <fonts count="18">
    <font>
      <sz val="10"/>
      <name val="Arial"/>
    </font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color indexed="20"/>
      <name val="Arial"/>
      <family val="2"/>
    </font>
    <font>
      <sz val="10"/>
      <color indexed="17"/>
      <name val="Arial"/>
      <family val="2"/>
    </font>
    <font>
      <b/>
      <sz val="10"/>
      <color indexed="17"/>
      <name val="Arial"/>
      <family val="2"/>
    </font>
    <font>
      <b/>
      <sz val="10"/>
      <color indexed="20"/>
      <name val="Arial"/>
      <family val="2"/>
    </font>
    <font>
      <sz val="10"/>
      <color indexed="57"/>
      <name val="Arial"/>
      <family val="2"/>
    </font>
    <font>
      <u/>
      <sz val="10"/>
      <name val="Arial"/>
      <family val="2"/>
    </font>
    <font>
      <sz val="10"/>
      <color indexed="17"/>
      <name val="Arial"/>
      <family val="2"/>
    </font>
    <font>
      <sz val="10"/>
      <color indexed="57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u val="singleAccounting"/>
      <sz val="10"/>
      <name val="Arial"/>
      <family val="2"/>
    </font>
    <font>
      <sz val="10"/>
      <name val="Arial"/>
    </font>
    <font>
      <u/>
      <sz val="10"/>
      <name val="Arial"/>
    </font>
    <font>
      <sz val="10"/>
      <color indexed="17"/>
      <name val="Arial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27">
    <xf numFmtId="0" fontId="0" fillId="0" borderId="0" xfId="0"/>
    <xf numFmtId="165" fontId="0" fillId="0" borderId="0" xfId="0" applyNumberFormat="1"/>
    <xf numFmtId="2" fontId="0" fillId="0" borderId="0" xfId="0" applyNumberFormat="1"/>
    <xf numFmtId="0" fontId="0" fillId="0" borderId="0" xfId="0" applyBorder="1"/>
    <xf numFmtId="0" fontId="2" fillId="0" borderId="0" xfId="0" applyFont="1"/>
    <xf numFmtId="3" fontId="0" fillId="0" borderId="0" xfId="0" applyNumberFormat="1"/>
    <xf numFmtId="0" fontId="3" fillId="0" borderId="0" xfId="0" applyFont="1"/>
    <xf numFmtId="0" fontId="0" fillId="2" borderId="0" xfId="0" applyFill="1"/>
    <xf numFmtId="49" fontId="0" fillId="0" borderId="0" xfId="0" applyNumberFormat="1"/>
    <xf numFmtId="0" fontId="4" fillId="0" borderId="0" xfId="0" applyFont="1"/>
    <xf numFmtId="0" fontId="4" fillId="0" borderId="0" xfId="0" applyFont="1" applyBorder="1"/>
    <xf numFmtId="168" fontId="2" fillId="0" borderId="0" xfId="1" applyNumberFormat="1" applyFont="1"/>
    <xf numFmtId="0" fontId="1" fillId="0" borderId="0" xfId="0" applyFont="1"/>
    <xf numFmtId="0" fontId="0" fillId="0" borderId="0" xfId="0" applyFill="1"/>
    <xf numFmtId="0" fontId="0" fillId="3" borderId="0" xfId="0" applyFill="1"/>
    <xf numFmtId="166" fontId="0" fillId="0" borderId="0" xfId="0" applyNumberFormat="1" applyFill="1"/>
    <xf numFmtId="0" fontId="0" fillId="0" borderId="0" xfId="0" applyFill="1" applyBorder="1"/>
    <xf numFmtId="0" fontId="0" fillId="0" borderId="1" xfId="0" applyBorder="1"/>
    <xf numFmtId="0" fontId="0" fillId="2" borderId="0" xfId="0" applyFill="1" applyBorder="1"/>
    <xf numFmtId="0" fontId="2" fillId="0" borderId="0" xfId="0" applyFont="1" applyFill="1"/>
    <xf numFmtId="0" fontId="3" fillId="0" borderId="2" xfId="0" applyFont="1" applyFill="1" applyBorder="1" applyAlignment="1">
      <alignment wrapText="1" shrinkToFit="1"/>
    </xf>
    <xf numFmtId="0" fontId="3" fillId="0" borderId="2" xfId="0" applyFont="1" applyFill="1" applyBorder="1"/>
    <xf numFmtId="0" fontId="3" fillId="0" borderId="2" xfId="0" applyFont="1" applyBorder="1"/>
    <xf numFmtId="0" fontId="0" fillId="4" borderId="0" xfId="0" applyFill="1" applyBorder="1"/>
    <xf numFmtId="0" fontId="3" fillId="0" borderId="0" xfId="0" applyFont="1" applyAlignment="1">
      <alignment wrapText="1"/>
    </xf>
    <xf numFmtId="0" fontId="2" fillId="0" borderId="1" xfId="0" applyFont="1" applyBorder="1"/>
    <xf numFmtId="0" fontId="2" fillId="0" borderId="0" xfId="0" applyFont="1" applyBorder="1"/>
    <xf numFmtId="0" fontId="2" fillId="0" borderId="4" xfId="0" applyFont="1" applyBorder="1"/>
    <xf numFmtId="3" fontId="0" fillId="0" borderId="0" xfId="0" applyNumberFormat="1" applyBorder="1"/>
    <xf numFmtId="0" fontId="0" fillId="0" borderId="4" xfId="0" applyBorder="1"/>
    <xf numFmtId="0" fontId="0" fillId="0" borderId="5" xfId="0" applyBorder="1"/>
    <xf numFmtId="0" fontId="0" fillId="0" borderId="6" xfId="0" applyFill="1" applyBorder="1"/>
    <xf numFmtId="0" fontId="0" fillId="2" borderId="6" xfId="0" applyFill="1" applyBorder="1"/>
    <xf numFmtId="0" fontId="0" fillId="0" borderId="6" xfId="0" applyBorder="1"/>
    <xf numFmtId="3" fontId="0" fillId="0" borderId="6" xfId="0" applyNumberFormat="1" applyBorder="1"/>
    <xf numFmtId="0" fontId="0" fillId="0" borderId="7" xfId="0" applyBorder="1"/>
    <xf numFmtId="0" fontId="3" fillId="0" borderId="8" xfId="0" applyFont="1" applyBorder="1" applyAlignment="1">
      <alignment wrapText="1"/>
    </xf>
    <xf numFmtId="0" fontId="3" fillId="0" borderId="9" xfId="0" applyFont="1" applyBorder="1" applyAlignment="1">
      <alignment wrapText="1"/>
    </xf>
    <xf numFmtId="49" fontId="3" fillId="0" borderId="9" xfId="0" applyNumberFormat="1" applyFont="1" applyBorder="1" applyAlignment="1">
      <alignment wrapText="1"/>
    </xf>
    <xf numFmtId="0" fontId="3" fillId="0" borderId="10" xfId="0" applyFont="1" applyBorder="1" applyAlignment="1">
      <alignment wrapText="1"/>
    </xf>
    <xf numFmtId="0" fontId="2" fillId="0" borderId="0" xfId="0" applyFont="1" applyFill="1" applyBorder="1"/>
    <xf numFmtId="14" fontId="2" fillId="0" borderId="0" xfId="0" applyNumberFormat="1" applyFont="1" applyFill="1" applyBorder="1"/>
    <xf numFmtId="2" fontId="0" fillId="0" borderId="0" xfId="0" applyNumberFormat="1" applyFill="1" applyBorder="1"/>
    <xf numFmtId="168" fontId="3" fillId="0" borderId="0" xfId="1" applyNumberFormat="1" applyFont="1" applyFill="1" applyBorder="1"/>
    <xf numFmtId="2" fontId="3" fillId="0" borderId="0" xfId="1" applyNumberFormat="1" applyFont="1" applyFill="1" applyBorder="1"/>
    <xf numFmtId="3" fontId="3" fillId="0" borderId="0" xfId="0" applyNumberFormat="1" applyFont="1" applyFill="1" applyBorder="1"/>
    <xf numFmtId="2" fontId="3" fillId="0" borderId="0" xfId="0" applyNumberFormat="1" applyFont="1" applyFill="1" applyBorder="1"/>
    <xf numFmtId="3" fontId="2" fillId="0" borderId="0" xfId="0" applyNumberFormat="1" applyFont="1" applyFill="1" applyBorder="1"/>
    <xf numFmtId="14" fontId="2" fillId="0" borderId="0" xfId="0" applyNumberFormat="1" applyFont="1"/>
    <xf numFmtId="4" fontId="2" fillId="0" borderId="0" xfId="0" applyNumberFormat="1" applyFont="1" applyFill="1" applyBorder="1"/>
    <xf numFmtId="166" fontId="2" fillId="0" borderId="0" xfId="0" applyNumberFormat="1" applyFont="1" applyFill="1"/>
    <xf numFmtId="0" fontId="2" fillId="2" borderId="0" xfId="0" applyFont="1" applyFill="1"/>
    <xf numFmtId="166" fontId="3" fillId="0" borderId="3" xfId="0" applyNumberFormat="1" applyFont="1" applyFill="1" applyBorder="1"/>
    <xf numFmtId="0" fontId="3" fillId="0" borderId="3" xfId="0" applyFont="1" applyFill="1" applyBorder="1"/>
    <xf numFmtId="0" fontId="3" fillId="0" borderId="3" xfId="0" applyFont="1" applyBorder="1"/>
    <xf numFmtId="168" fontId="2" fillId="0" borderId="0" xfId="1" applyNumberFormat="1" applyFont="1" applyFill="1" applyBorder="1"/>
    <xf numFmtId="168" fontId="2" fillId="0" borderId="0" xfId="1" applyNumberFormat="1" applyFont="1" applyFill="1" applyBorder="1" applyAlignment="1">
      <alignment horizontal="left"/>
    </xf>
    <xf numFmtId="0" fontId="3" fillId="0" borderId="11" xfId="0" applyFont="1" applyBorder="1" applyAlignment="1">
      <alignment wrapText="1"/>
    </xf>
    <xf numFmtId="0" fontId="7" fillId="0" borderId="11" xfId="0" applyFont="1" applyBorder="1" applyAlignment="1">
      <alignment wrapText="1"/>
    </xf>
    <xf numFmtId="168" fontId="3" fillId="0" borderId="11" xfId="1" applyNumberFormat="1" applyFont="1" applyBorder="1" applyAlignment="1">
      <alignment wrapText="1"/>
    </xf>
    <xf numFmtId="14" fontId="3" fillId="0" borderId="11" xfId="0" applyNumberFormat="1" applyFont="1" applyBorder="1" applyAlignment="1">
      <alignment wrapText="1"/>
    </xf>
    <xf numFmtId="2" fontId="3" fillId="0" borderId="11" xfId="0" applyNumberFormat="1" applyFont="1" applyBorder="1" applyAlignment="1">
      <alignment wrapText="1"/>
    </xf>
    <xf numFmtId="0" fontId="6" fillId="0" borderId="11" xfId="0" applyFont="1" applyBorder="1" applyAlignment="1">
      <alignment wrapText="1"/>
    </xf>
    <xf numFmtId="49" fontId="3" fillId="0" borderId="11" xfId="0" applyNumberFormat="1" applyFont="1" applyBorder="1" applyAlignment="1">
      <alignment wrapText="1"/>
    </xf>
    <xf numFmtId="0" fontId="1" fillId="0" borderId="11" xfId="0" applyFont="1" applyFill="1" applyBorder="1"/>
    <xf numFmtId="14" fontId="1" fillId="0" borderId="11" xfId="0" applyNumberFormat="1" applyFont="1" applyFill="1" applyBorder="1"/>
    <xf numFmtId="168" fontId="1" fillId="0" borderId="11" xfId="1" applyNumberFormat="1" applyFont="1" applyFill="1" applyBorder="1"/>
    <xf numFmtId="0" fontId="0" fillId="0" borderId="11" xfId="0" applyFill="1" applyBorder="1"/>
    <xf numFmtId="165" fontId="0" fillId="0" borderId="11" xfId="0" applyNumberFormat="1" applyFill="1" applyBorder="1"/>
    <xf numFmtId="168" fontId="2" fillId="0" borderId="11" xfId="1" applyNumberFormat="1" applyFont="1" applyFill="1" applyBorder="1"/>
    <xf numFmtId="3" fontId="2" fillId="0" borderId="11" xfId="0" applyNumberFormat="1" applyFont="1" applyFill="1" applyBorder="1"/>
    <xf numFmtId="2" fontId="0" fillId="0" borderId="11" xfId="0" applyNumberFormat="1" applyFill="1" applyBorder="1"/>
    <xf numFmtId="3" fontId="5" fillId="0" borderId="11" xfId="0" applyNumberFormat="1" applyFont="1" applyFill="1" applyBorder="1"/>
    <xf numFmtId="165" fontId="5" fillId="0" borderId="11" xfId="0" applyNumberFormat="1" applyFont="1" applyFill="1" applyBorder="1"/>
    <xf numFmtId="49" fontId="0" fillId="0" borderId="11" xfId="0" applyNumberFormat="1" applyBorder="1"/>
    <xf numFmtId="0" fontId="0" fillId="5" borderId="11" xfId="0" applyFill="1" applyBorder="1"/>
    <xf numFmtId="14" fontId="1" fillId="5" borderId="11" xfId="0" applyNumberFormat="1" applyFont="1" applyFill="1" applyBorder="1"/>
    <xf numFmtId="168" fontId="0" fillId="0" borderId="11" xfId="1" applyNumberFormat="1" applyFont="1" applyBorder="1"/>
    <xf numFmtId="0" fontId="9" fillId="0" borderId="11" xfId="0" applyFont="1" applyFill="1" applyBorder="1"/>
    <xf numFmtId="165" fontId="0" fillId="0" borderId="11" xfId="0" applyNumberFormat="1" applyBorder="1"/>
    <xf numFmtId="168" fontId="2" fillId="0" borderId="11" xfId="1" applyNumberFormat="1" applyFont="1" applyBorder="1"/>
    <xf numFmtId="3" fontId="2" fillId="0" borderId="11" xfId="0" applyNumberFormat="1" applyFont="1" applyBorder="1"/>
    <xf numFmtId="2" fontId="0" fillId="0" borderId="11" xfId="0" applyNumberFormat="1" applyBorder="1"/>
    <xf numFmtId="3" fontId="5" fillId="0" borderId="11" xfId="0" applyNumberFormat="1" applyFont="1" applyBorder="1"/>
    <xf numFmtId="165" fontId="8" fillId="0" borderId="11" xfId="0" applyNumberFormat="1" applyFont="1" applyFill="1" applyBorder="1"/>
    <xf numFmtId="49" fontId="2" fillId="0" borderId="11" xfId="0" applyNumberFormat="1" applyFont="1" applyBorder="1" applyAlignment="1">
      <alignment wrapText="1"/>
    </xf>
    <xf numFmtId="0" fontId="0" fillId="0" borderId="11" xfId="0" applyBorder="1" applyAlignment="1">
      <alignment wrapText="1"/>
    </xf>
    <xf numFmtId="1" fontId="9" fillId="0" borderId="11" xfId="0" applyNumberFormat="1" applyFont="1" applyFill="1" applyBorder="1"/>
    <xf numFmtId="49" fontId="0" fillId="0" borderId="11" xfId="0" applyNumberFormat="1" applyBorder="1" applyAlignment="1">
      <alignment wrapText="1"/>
    </xf>
    <xf numFmtId="1" fontId="2" fillId="0" borderId="11" xfId="0" applyNumberFormat="1" applyFont="1" applyFill="1" applyBorder="1"/>
    <xf numFmtId="49" fontId="0" fillId="0" borderId="11" xfId="0" applyNumberFormat="1" applyFill="1" applyBorder="1"/>
    <xf numFmtId="49" fontId="2" fillId="0" borderId="11" xfId="0" applyNumberFormat="1" applyFont="1" applyBorder="1"/>
    <xf numFmtId="0" fontId="2" fillId="5" borderId="11" xfId="0" applyFont="1" applyFill="1" applyBorder="1"/>
    <xf numFmtId="14" fontId="2" fillId="5" borderId="11" xfId="0" applyNumberFormat="1" applyFont="1" applyFill="1" applyBorder="1"/>
    <xf numFmtId="0" fontId="9" fillId="5" borderId="11" xfId="0" applyFont="1" applyFill="1" applyBorder="1"/>
    <xf numFmtId="165" fontId="2" fillId="0" borderId="11" xfId="0" applyNumberFormat="1" applyFont="1" applyBorder="1"/>
    <xf numFmtId="2" fontId="2" fillId="0" borderId="11" xfId="0" applyNumberFormat="1" applyFont="1" applyFill="1" applyBorder="1"/>
    <xf numFmtId="165" fontId="11" fillId="0" borderId="11" xfId="0" applyNumberFormat="1" applyFont="1" applyFill="1" applyBorder="1"/>
    <xf numFmtId="3" fontId="10" fillId="0" borderId="11" xfId="0" applyNumberFormat="1" applyFont="1" applyBorder="1"/>
    <xf numFmtId="0" fontId="2" fillId="0" borderId="11" xfId="0" applyFont="1" applyFill="1" applyBorder="1"/>
    <xf numFmtId="0" fontId="0" fillId="0" borderId="11" xfId="0" applyBorder="1"/>
    <xf numFmtId="166" fontId="0" fillId="0" borderId="11" xfId="0" applyNumberFormat="1" applyFill="1" applyBorder="1"/>
    <xf numFmtId="168" fontId="0" fillId="0" borderId="11" xfId="1" applyNumberFormat="1" applyFont="1" applyFill="1" applyBorder="1"/>
    <xf numFmtId="168" fontId="2" fillId="6" borderId="11" xfId="1" applyNumberFormat="1" applyFont="1" applyFill="1" applyBorder="1"/>
    <xf numFmtId="14" fontId="15" fillId="5" borderId="11" xfId="0" applyNumberFormat="1" applyFont="1" applyFill="1" applyBorder="1"/>
    <xf numFmtId="1" fontId="16" fillId="0" borderId="11" xfId="0" applyNumberFormat="1" applyFont="1" applyFill="1" applyBorder="1"/>
    <xf numFmtId="165" fontId="17" fillId="2" borderId="11" xfId="0" applyNumberFormat="1" applyFont="1" applyFill="1" applyBorder="1"/>
    <xf numFmtId="3" fontId="17" fillId="0" borderId="11" xfId="0" applyNumberFormat="1" applyFont="1" applyBorder="1"/>
    <xf numFmtId="167" fontId="4" fillId="0" borderId="11" xfId="0" applyNumberFormat="1" applyFont="1" applyBorder="1"/>
    <xf numFmtId="0" fontId="1" fillId="5" borderId="11" xfId="0" applyFont="1" applyFill="1" applyBorder="1"/>
    <xf numFmtId="0" fontId="4" fillId="0" borderId="11" xfId="0" applyFont="1" applyBorder="1"/>
    <xf numFmtId="14" fontId="2" fillId="0" borderId="11" xfId="0" applyNumberFormat="1" applyFont="1" applyBorder="1"/>
    <xf numFmtId="0" fontId="3" fillId="5" borderId="11" xfId="0" applyFont="1" applyFill="1" applyBorder="1"/>
    <xf numFmtId="168" fontId="3" fillId="0" borderId="11" xfId="1" applyNumberFormat="1" applyFont="1" applyFill="1" applyBorder="1"/>
    <xf numFmtId="1" fontId="3" fillId="0" borderId="11" xfId="0" applyNumberFormat="1" applyFont="1" applyBorder="1"/>
    <xf numFmtId="165" fontId="3" fillId="0" borderId="11" xfId="0" applyNumberFormat="1" applyFont="1" applyFill="1" applyBorder="1"/>
    <xf numFmtId="1" fontId="3" fillId="0" borderId="11" xfId="1" applyNumberFormat="1" applyFont="1" applyFill="1" applyBorder="1"/>
    <xf numFmtId="3" fontId="6" fillId="0" borderId="11" xfId="0" applyNumberFormat="1" applyFont="1" applyFill="1" applyBorder="1"/>
    <xf numFmtId="165" fontId="6" fillId="0" borderId="11" xfId="0" applyNumberFormat="1" applyFont="1" applyFill="1" applyBorder="1"/>
    <xf numFmtId="3" fontId="6" fillId="0" borderId="11" xfId="0" applyNumberFormat="1" applyFont="1" applyBorder="1"/>
    <xf numFmtId="49" fontId="3" fillId="0" borderId="11" xfId="0" applyNumberFormat="1" applyFont="1" applyBorder="1"/>
    <xf numFmtId="0" fontId="4" fillId="0" borderId="11" xfId="0" applyFont="1" applyBorder="1" applyAlignment="1">
      <alignment horizontal="left"/>
    </xf>
    <xf numFmtId="172" fontId="9" fillId="0" borderId="11" xfId="2" applyNumberFormat="1" applyFont="1" applyBorder="1"/>
    <xf numFmtId="172" fontId="14" fillId="3" borderId="11" xfId="2" applyNumberFormat="1" applyFont="1" applyFill="1" applyBorder="1"/>
    <xf numFmtId="172" fontId="0" fillId="0" borderId="11" xfId="2" applyNumberFormat="1" applyFont="1" applyFill="1" applyBorder="1"/>
    <xf numFmtId="172" fontId="0" fillId="0" borderId="11" xfId="2" applyNumberFormat="1" applyFont="1" applyBorder="1"/>
    <xf numFmtId="164" fontId="3" fillId="0" borderId="11" xfId="0" applyNumberFormat="1" applyFont="1" applyFill="1" applyBorder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R73"/>
  <sheetViews>
    <sheetView tabSelected="1" zoomScale="90" zoomScaleNormal="90" workbookViewId="0">
      <pane xSplit="1" topLeftCell="B1" activePane="topRight" state="frozen"/>
      <selection pane="topRight" activeCell="A34" sqref="A34"/>
    </sheetView>
  </sheetViews>
  <sheetFormatPr defaultRowHeight="12.75"/>
  <cols>
    <col min="1" max="1" width="21.7109375" customWidth="1"/>
    <col min="2" max="2" width="11" style="12" bestFit="1" customWidth="1"/>
    <col min="3" max="3" width="11.140625" style="9" bestFit="1" customWidth="1"/>
    <col min="4" max="4" width="8.28515625" customWidth="1"/>
    <col min="5" max="5" width="12.5703125" customWidth="1"/>
    <col min="6" max="6" width="12" style="11" customWidth="1"/>
    <col min="7" max="7" width="10.7109375" style="48" customWidth="1"/>
    <col min="8" max="8" width="11.5703125" style="2" customWidth="1"/>
    <col min="9" max="9" width="10.7109375" style="48" customWidth="1"/>
    <col min="10" max="10" width="12.42578125" style="2" customWidth="1"/>
    <col min="11" max="11" width="10" customWidth="1"/>
    <col min="12" max="12" width="12" bestFit="1" customWidth="1"/>
    <col min="13" max="14" width="12.140625" customWidth="1"/>
    <col min="15" max="15" width="11.28515625" customWidth="1"/>
    <col min="16" max="16" width="37" bestFit="1" customWidth="1"/>
    <col min="17" max="17" width="12" style="13" customWidth="1"/>
    <col min="18" max="18" width="10.7109375" style="13" bestFit="1" customWidth="1"/>
    <col min="19" max="20" width="9.140625" style="13" customWidth="1"/>
    <col min="21" max="122" width="9.140625" style="16" customWidth="1"/>
  </cols>
  <sheetData>
    <row r="1" spans="1:122" s="22" customFormat="1" ht="39.6" customHeight="1">
      <c r="A1" s="57" t="s">
        <v>67</v>
      </c>
      <c r="B1" s="57" t="s">
        <v>73</v>
      </c>
      <c r="C1" s="58" t="s">
        <v>78</v>
      </c>
      <c r="D1" s="57" t="s">
        <v>68</v>
      </c>
      <c r="E1" s="57" t="s">
        <v>65</v>
      </c>
      <c r="F1" s="59" t="s">
        <v>79</v>
      </c>
      <c r="G1" s="60" t="s">
        <v>80</v>
      </c>
      <c r="H1" s="61" t="s">
        <v>81</v>
      </c>
      <c r="I1" s="60" t="s">
        <v>82</v>
      </c>
      <c r="J1" s="61" t="s">
        <v>83</v>
      </c>
      <c r="K1" s="62" t="s">
        <v>22</v>
      </c>
      <c r="L1" s="57" t="s">
        <v>66</v>
      </c>
      <c r="M1" s="62" t="s">
        <v>64</v>
      </c>
      <c r="N1" s="62" t="s">
        <v>70</v>
      </c>
      <c r="O1" s="57" t="s">
        <v>102</v>
      </c>
      <c r="P1" s="63" t="s">
        <v>62</v>
      </c>
      <c r="Q1" s="20"/>
      <c r="R1" s="20"/>
      <c r="S1" s="20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  <c r="AP1" s="21"/>
      <c r="AQ1" s="21"/>
      <c r="AR1" s="21"/>
      <c r="AS1" s="21"/>
      <c r="AT1" s="21"/>
      <c r="AU1" s="21"/>
      <c r="AV1" s="21"/>
      <c r="AW1" s="21"/>
      <c r="AX1" s="21"/>
      <c r="AY1" s="21"/>
      <c r="AZ1" s="21"/>
      <c r="BA1" s="21"/>
      <c r="BB1" s="21"/>
      <c r="BC1" s="21"/>
      <c r="BD1" s="21"/>
      <c r="BE1" s="21"/>
      <c r="BF1" s="21"/>
      <c r="BG1" s="21"/>
      <c r="BH1" s="21"/>
      <c r="BI1" s="21"/>
      <c r="BJ1" s="21"/>
      <c r="BK1" s="21"/>
      <c r="BL1" s="21"/>
      <c r="BM1" s="21"/>
      <c r="BN1" s="21"/>
      <c r="BO1" s="21"/>
      <c r="BP1" s="21"/>
      <c r="BQ1" s="21"/>
      <c r="BR1" s="21"/>
      <c r="BS1" s="21"/>
      <c r="BT1" s="21"/>
      <c r="BU1" s="21"/>
      <c r="BV1" s="21"/>
      <c r="BW1" s="21"/>
      <c r="BX1" s="21"/>
      <c r="BY1" s="21"/>
      <c r="BZ1" s="21"/>
      <c r="CA1" s="21"/>
      <c r="CB1" s="21"/>
      <c r="CC1" s="21"/>
      <c r="CD1" s="21"/>
      <c r="CE1" s="21"/>
      <c r="CF1" s="21"/>
      <c r="CG1" s="21"/>
      <c r="CH1" s="21"/>
      <c r="CI1" s="21"/>
      <c r="CJ1" s="21"/>
      <c r="CK1" s="21"/>
      <c r="CL1" s="21"/>
      <c r="CM1" s="21"/>
      <c r="CN1" s="21"/>
      <c r="CO1" s="21"/>
      <c r="CP1" s="21"/>
      <c r="CQ1" s="21"/>
      <c r="CR1" s="21"/>
      <c r="CS1" s="21"/>
      <c r="CT1" s="21"/>
      <c r="CU1" s="21"/>
      <c r="CV1" s="21"/>
      <c r="CW1" s="21"/>
      <c r="CX1" s="21"/>
      <c r="CY1" s="21"/>
      <c r="CZ1" s="21"/>
      <c r="DA1" s="21"/>
      <c r="DB1" s="21"/>
      <c r="DC1" s="21"/>
      <c r="DD1" s="21"/>
      <c r="DE1" s="21"/>
      <c r="DF1" s="21"/>
      <c r="DG1" s="21"/>
      <c r="DH1" s="21"/>
      <c r="DI1" s="21"/>
      <c r="DJ1" s="21"/>
      <c r="DK1" s="21"/>
      <c r="DL1" s="21"/>
      <c r="DM1" s="21"/>
      <c r="DN1" s="21"/>
      <c r="DO1" s="21"/>
      <c r="DP1" s="21"/>
      <c r="DQ1" s="21"/>
      <c r="DR1" s="21"/>
    </row>
    <row r="2" spans="1:122">
      <c r="A2" s="64"/>
      <c r="B2" s="65"/>
      <c r="C2" s="66"/>
      <c r="D2" s="67"/>
      <c r="E2" s="68"/>
      <c r="F2" s="69"/>
      <c r="G2" s="70"/>
      <c r="H2" s="71"/>
      <c r="I2" s="70"/>
      <c r="J2" s="71"/>
      <c r="K2" s="72"/>
      <c r="L2" s="68"/>
      <c r="M2" s="73"/>
      <c r="N2" s="72"/>
      <c r="O2" s="68"/>
      <c r="P2" s="74"/>
      <c r="Q2" s="15"/>
      <c r="R2" s="15"/>
      <c r="S2" s="15"/>
    </row>
    <row r="3" spans="1:122" ht="13.9" customHeight="1">
      <c r="A3" s="75" t="s">
        <v>84</v>
      </c>
      <c r="B3" s="76">
        <v>40295</v>
      </c>
      <c r="C3" s="77">
        <v>279832</v>
      </c>
      <c r="D3" s="78">
        <v>2064</v>
      </c>
      <c r="E3" s="122">
        <v>114769</v>
      </c>
      <c r="F3" s="80">
        <v>89901</v>
      </c>
      <c r="G3" s="81">
        <v>165152</v>
      </c>
      <c r="H3" s="82">
        <f>G3/F3</f>
        <v>1.8370429694886596</v>
      </c>
      <c r="I3" s="81">
        <v>129134</v>
      </c>
      <c r="J3" s="82">
        <f>I3/F3</f>
        <v>1.4364022647134069</v>
      </c>
      <c r="K3" s="83">
        <f>G3-I3</f>
        <v>36018</v>
      </c>
      <c r="L3" s="79">
        <f>K3*0.6</f>
        <v>21610.799999999999</v>
      </c>
      <c r="M3" s="84">
        <f>K3/1000*12*365*0.075</f>
        <v>11831.912999999999</v>
      </c>
      <c r="N3" s="83">
        <f>K3/1000*12*365</f>
        <v>157758.84</v>
      </c>
      <c r="O3" s="79">
        <f>E3-L3</f>
        <v>93158.2</v>
      </c>
      <c r="P3" s="85" t="s">
        <v>107</v>
      </c>
      <c r="Q3" s="15"/>
      <c r="R3" s="15"/>
      <c r="S3" s="15"/>
    </row>
    <row r="4" spans="1:122" ht="15">
      <c r="A4" s="75" t="s">
        <v>85</v>
      </c>
      <c r="B4" s="76">
        <v>40603</v>
      </c>
      <c r="C4" s="66">
        <v>114781</v>
      </c>
      <c r="D4" s="78">
        <v>2195</v>
      </c>
      <c r="E4" s="123">
        <v>479054</v>
      </c>
      <c r="F4" s="69">
        <v>97169</v>
      </c>
      <c r="G4" s="81">
        <v>195830</v>
      </c>
      <c r="H4" s="82">
        <f>G4/F4</f>
        <v>2.015354691311015</v>
      </c>
      <c r="I4" s="81">
        <v>100728</v>
      </c>
      <c r="J4" s="82">
        <f>I4/F4</f>
        <v>1.0366269077586474</v>
      </c>
      <c r="K4" s="83">
        <f>G4-I4</f>
        <v>95102</v>
      </c>
      <c r="L4" s="79">
        <f>K4*0.6</f>
        <v>57061.2</v>
      </c>
      <c r="M4" s="84">
        <f>K4/1000*12*365*0.075</f>
        <v>31241.007000000005</v>
      </c>
      <c r="N4" s="83">
        <f>K4/1000*12*365</f>
        <v>416546.76000000007</v>
      </c>
      <c r="O4" s="79">
        <f>E4-L4</f>
        <v>421992.8</v>
      </c>
      <c r="P4" s="86" t="s">
        <v>86</v>
      </c>
      <c r="Q4" s="15"/>
      <c r="R4" s="15"/>
      <c r="S4" s="15"/>
    </row>
    <row r="5" spans="1:122">
      <c r="A5" s="75" t="s">
        <v>87</v>
      </c>
      <c r="B5" s="76">
        <v>40277</v>
      </c>
      <c r="C5" s="80">
        <v>95905</v>
      </c>
      <c r="D5" s="87">
        <v>2294</v>
      </c>
      <c r="E5" s="122">
        <v>116274</v>
      </c>
      <c r="F5" s="80">
        <v>59643</v>
      </c>
      <c r="G5" s="81">
        <v>197691</v>
      </c>
      <c r="H5" s="82">
        <f>G5/F5</f>
        <v>3.3145717016246667</v>
      </c>
      <c r="I5" s="81">
        <v>65151</v>
      </c>
      <c r="J5" s="82">
        <f>I5/F5</f>
        <v>1.0923494794024446</v>
      </c>
      <c r="K5" s="83">
        <f>G5-I5</f>
        <v>132540</v>
      </c>
      <c r="L5" s="79">
        <f>K5*0.6</f>
        <v>79524</v>
      </c>
      <c r="M5" s="84">
        <f>K5/1000*12*365*0.075</f>
        <v>43539.389999999992</v>
      </c>
      <c r="N5" s="83">
        <f>K5/1000*12*365</f>
        <v>580525.19999999995</v>
      </c>
      <c r="O5" s="79">
        <f>E5-L5</f>
        <v>36750</v>
      </c>
      <c r="P5" s="88"/>
      <c r="Q5" s="15"/>
      <c r="S5" s="16"/>
      <c r="T5" s="16"/>
      <c r="DJ5"/>
      <c r="DK5"/>
      <c r="DL5"/>
      <c r="DM5"/>
      <c r="DN5"/>
      <c r="DO5"/>
      <c r="DP5"/>
      <c r="DQ5"/>
      <c r="DR5"/>
    </row>
    <row r="6" spans="1:122" s="13" customFormat="1">
      <c r="A6" s="75"/>
      <c r="B6" s="76"/>
      <c r="C6" s="66"/>
      <c r="D6" s="89"/>
      <c r="E6" s="124"/>
      <c r="F6" s="69"/>
      <c r="G6" s="70"/>
      <c r="H6" s="71"/>
      <c r="I6" s="70"/>
      <c r="J6" s="71"/>
      <c r="K6" s="72"/>
      <c r="L6" s="68"/>
      <c r="M6" s="84"/>
      <c r="N6" s="72"/>
      <c r="O6" s="68"/>
      <c r="P6" s="90"/>
      <c r="Q6" s="15"/>
      <c r="R6" s="15"/>
      <c r="S6" s="15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  <c r="BO6" s="16"/>
      <c r="BP6" s="16"/>
      <c r="BQ6" s="16"/>
      <c r="BR6" s="16"/>
      <c r="BS6" s="16"/>
      <c r="BT6" s="16"/>
      <c r="BU6" s="16"/>
      <c r="BV6" s="16"/>
      <c r="BW6" s="16"/>
      <c r="BX6" s="16"/>
      <c r="BY6" s="16"/>
      <c r="BZ6" s="16"/>
      <c r="CA6" s="16"/>
      <c r="CB6" s="16"/>
      <c r="CC6" s="16"/>
      <c r="CD6" s="16"/>
      <c r="CE6" s="16"/>
      <c r="CF6" s="16"/>
      <c r="CG6" s="16"/>
      <c r="CH6" s="16"/>
      <c r="CI6" s="16"/>
      <c r="CJ6" s="16"/>
      <c r="CK6" s="16"/>
      <c r="CL6" s="16"/>
      <c r="CM6" s="16"/>
      <c r="CN6" s="16"/>
      <c r="CO6" s="16"/>
      <c r="CP6" s="16"/>
      <c r="CQ6" s="16"/>
      <c r="CR6" s="16"/>
      <c r="CS6" s="16"/>
      <c r="CT6" s="16"/>
      <c r="CU6" s="16"/>
      <c r="CV6" s="16"/>
      <c r="CW6" s="16"/>
      <c r="CX6" s="16"/>
      <c r="CY6" s="16"/>
      <c r="CZ6" s="16"/>
      <c r="DA6" s="16"/>
      <c r="DB6" s="16"/>
      <c r="DC6" s="16"/>
      <c r="DD6" s="16"/>
      <c r="DE6" s="16"/>
      <c r="DF6" s="16"/>
      <c r="DG6" s="16"/>
      <c r="DH6" s="16"/>
      <c r="DI6" s="16"/>
      <c r="DJ6" s="16"/>
      <c r="DK6" s="16"/>
      <c r="DL6" s="16"/>
      <c r="DM6" s="16"/>
      <c r="DN6" s="16"/>
      <c r="DO6" s="16"/>
      <c r="DP6" s="16"/>
      <c r="DQ6" s="16"/>
      <c r="DR6" s="16"/>
    </row>
    <row r="7" spans="1:122">
      <c r="A7" s="75" t="s">
        <v>93</v>
      </c>
      <c r="B7" s="76">
        <v>40648</v>
      </c>
      <c r="C7" s="77">
        <v>110755</v>
      </c>
      <c r="D7" s="78">
        <v>426</v>
      </c>
      <c r="E7" s="122">
        <v>0</v>
      </c>
      <c r="F7" s="80">
        <v>37455</v>
      </c>
      <c r="G7" s="81">
        <v>35686</v>
      </c>
      <c r="H7" s="82">
        <f>G7/F7</f>
        <v>0.9527699906554532</v>
      </c>
      <c r="I7" s="81">
        <v>20885</v>
      </c>
      <c r="J7" s="82">
        <f>I7/F7</f>
        <v>0.55760245628087035</v>
      </c>
      <c r="K7" s="83">
        <f>G7-I7</f>
        <v>14801</v>
      </c>
      <c r="L7" s="79">
        <f>K7*0.6</f>
        <v>8880.6</v>
      </c>
      <c r="M7" s="84">
        <f>K7/1000*12*365*0.075</f>
        <v>4862.1284999999998</v>
      </c>
      <c r="N7" s="83">
        <f>K7/1000*12*365</f>
        <v>64828.38</v>
      </c>
      <c r="O7" s="79">
        <f>E7-L7</f>
        <v>-8880.6</v>
      </c>
      <c r="P7" s="88" t="s">
        <v>99</v>
      </c>
      <c r="Q7" s="15"/>
      <c r="R7" s="15"/>
      <c r="S7" s="15"/>
    </row>
    <row r="8" spans="1:122">
      <c r="A8" s="75" t="s">
        <v>94</v>
      </c>
      <c r="B8" s="76">
        <v>40648</v>
      </c>
      <c r="C8" s="80">
        <v>81018</v>
      </c>
      <c r="D8" s="78">
        <v>858</v>
      </c>
      <c r="E8" s="122">
        <v>0</v>
      </c>
      <c r="F8" s="69">
        <v>63385</v>
      </c>
      <c r="G8" s="70">
        <v>90096</v>
      </c>
      <c r="H8" s="82">
        <f>G8/F8</f>
        <v>1.4214088506744498</v>
      </c>
      <c r="I8" s="70">
        <v>70867</v>
      </c>
      <c r="J8" s="82">
        <f>I8/F8</f>
        <v>1.1180405458704741</v>
      </c>
      <c r="K8" s="83">
        <f>G8-I8</f>
        <v>19229</v>
      </c>
      <c r="L8" s="79">
        <f>K8*0.6</f>
        <v>11537.4</v>
      </c>
      <c r="M8" s="84">
        <f>K8/1000*12*365*0.075</f>
        <v>6316.7264999999989</v>
      </c>
      <c r="N8" s="83">
        <f>K8/1000*12*365</f>
        <v>84223.01999999999</v>
      </c>
      <c r="O8" s="79">
        <f>E8-L8</f>
        <v>-11537.4</v>
      </c>
      <c r="P8" s="91" t="s">
        <v>100</v>
      </c>
      <c r="Q8" s="15"/>
      <c r="R8" s="15"/>
      <c r="S8" s="15"/>
    </row>
    <row r="9" spans="1:122" s="51" customFormat="1">
      <c r="A9" s="92" t="s">
        <v>95</v>
      </c>
      <c r="B9" s="93">
        <v>40648</v>
      </c>
      <c r="C9" s="69">
        <v>170125</v>
      </c>
      <c r="D9" s="94">
        <v>195</v>
      </c>
      <c r="E9" s="122">
        <v>0</v>
      </c>
      <c r="F9" s="69">
        <v>15493</v>
      </c>
      <c r="G9" s="70">
        <v>15624</v>
      </c>
      <c r="H9" s="96">
        <f>G9/F9</f>
        <v>1.0084554314851868</v>
      </c>
      <c r="I9" s="70">
        <v>9738</v>
      </c>
      <c r="J9" s="96">
        <f>I9/F9</f>
        <v>0.62854192215839411</v>
      </c>
      <c r="K9" s="83">
        <f>G9-I9</f>
        <v>5886</v>
      </c>
      <c r="L9" s="95">
        <f>K9*0.6</f>
        <v>3531.6</v>
      </c>
      <c r="M9" s="97">
        <f>K9/1000*12*365*0.075</f>
        <v>1933.5509999999999</v>
      </c>
      <c r="N9" s="98">
        <f>K9/1000*12*365</f>
        <v>25780.68</v>
      </c>
      <c r="O9" s="95">
        <f>E9-L9</f>
        <v>-3531.6</v>
      </c>
      <c r="P9" s="91" t="s">
        <v>101</v>
      </c>
      <c r="Q9" s="50"/>
      <c r="R9" s="50"/>
      <c r="S9" s="50"/>
      <c r="T9" s="19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  <c r="AF9" s="40"/>
      <c r="AG9" s="40"/>
      <c r="AH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S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D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O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BZ9" s="40"/>
      <c r="CA9" s="40"/>
      <c r="CB9" s="40"/>
      <c r="CC9" s="40"/>
      <c r="CD9" s="40"/>
      <c r="CE9" s="40"/>
      <c r="CF9" s="40"/>
      <c r="CG9" s="40"/>
      <c r="CH9" s="40"/>
      <c r="CI9" s="40"/>
      <c r="CJ9" s="40"/>
      <c r="CK9" s="40"/>
      <c r="CL9" s="40"/>
      <c r="CM9" s="40"/>
      <c r="CN9" s="40"/>
      <c r="CO9" s="40"/>
      <c r="CP9" s="40"/>
      <c r="CQ9" s="40"/>
      <c r="CR9" s="40"/>
      <c r="CS9" s="40"/>
      <c r="CT9" s="40"/>
      <c r="CU9" s="40"/>
      <c r="CV9" s="40"/>
      <c r="CW9" s="40"/>
      <c r="CX9" s="40"/>
      <c r="CY9" s="40"/>
      <c r="CZ9" s="40"/>
      <c r="DA9" s="40"/>
      <c r="DB9" s="40"/>
      <c r="DC9" s="40"/>
      <c r="DD9" s="40"/>
      <c r="DE9" s="40"/>
      <c r="DF9" s="40"/>
      <c r="DG9" s="40"/>
      <c r="DH9" s="40"/>
      <c r="DI9" s="40"/>
      <c r="DJ9" s="40"/>
      <c r="DK9" s="40"/>
      <c r="DL9" s="40"/>
      <c r="DM9" s="40"/>
      <c r="DN9" s="40"/>
      <c r="DO9" s="40"/>
      <c r="DP9" s="40"/>
      <c r="DQ9" s="40"/>
      <c r="DR9" s="40"/>
    </row>
    <row r="10" spans="1:122" s="51" customFormat="1">
      <c r="A10" s="92" t="s">
        <v>96</v>
      </c>
      <c r="B10" s="93">
        <v>40648</v>
      </c>
      <c r="C10" s="69"/>
      <c r="D10" s="78">
        <v>1787</v>
      </c>
      <c r="E10" s="122">
        <v>0</v>
      </c>
      <c r="F10" s="69">
        <v>143119</v>
      </c>
      <c r="G10" s="70">
        <v>151770</v>
      </c>
      <c r="H10" s="96">
        <f>G10/F10</f>
        <v>1.0604462021115295</v>
      </c>
      <c r="I10" s="70">
        <v>128965</v>
      </c>
      <c r="J10" s="96">
        <f>I10/F10</f>
        <v>0.90110327769199061</v>
      </c>
      <c r="K10" s="83">
        <f>G10-I10</f>
        <v>22805</v>
      </c>
      <c r="L10" s="95">
        <f>K10*0.6</f>
        <v>13683</v>
      </c>
      <c r="M10" s="97">
        <f>K10/1000*12*365*0.075</f>
        <v>7491.4424999999992</v>
      </c>
      <c r="N10" s="98">
        <f>K10/1000*12*365</f>
        <v>99885.9</v>
      </c>
      <c r="O10" s="95">
        <f>E10-L10</f>
        <v>-13683</v>
      </c>
      <c r="P10" s="91"/>
      <c r="Q10" s="50"/>
      <c r="R10" s="50"/>
      <c r="S10" s="50"/>
      <c r="T10" s="19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40"/>
      <c r="AH10" s="40"/>
      <c r="AI10" s="40"/>
      <c r="AJ10" s="40"/>
      <c r="AK10" s="40"/>
      <c r="AL10" s="40"/>
      <c r="AM10" s="40"/>
      <c r="AN10" s="40"/>
      <c r="AO10" s="40"/>
      <c r="AP10" s="40"/>
      <c r="AQ10" s="40"/>
      <c r="AR10" s="40"/>
      <c r="AS10" s="40"/>
      <c r="AT10" s="40"/>
      <c r="AU10" s="40"/>
      <c r="AV10" s="40"/>
      <c r="AW10" s="40"/>
      <c r="AX10" s="40"/>
      <c r="AY10" s="40"/>
      <c r="AZ10" s="40"/>
      <c r="BA10" s="40"/>
      <c r="BB10" s="40"/>
      <c r="BC10" s="40"/>
      <c r="BD10" s="40"/>
      <c r="BE10" s="40"/>
      <c r="BF10" s="40"/>
      <c r="BG10" s="40"/>
      <c r="BH10" s="40"/>
      <c r="BI10" s="40"/>
      <c r="BJ10" s="40"/>
      <c r="BK10" s="40"/>
      <c r="BL10" s="40"/>
      <c r="BM10" s="40"/>
      <c r="BN10" s="40"/>
      <c r="BO10" s="40"/>
      <c r="BP10" s="40"/>
      <c r="BQ10" s="40"/>
      <c r="BR10" s="40"/>
      <c r="BS10" s="40"/>
      <c r="BT10" s="40"/>
      <c r="BU10" s="40"/>
      <c r="BV10" s="40"/>
      <c r="BW10" s="40"/>
      <c r="BX10" s="40"/>
      <c r="BY10" s="40"/>
      <c r="BZ10" s="40"/>
      <c r="CA10" s="40"/>
      <c r="CB10" s="40"/>
      <c r="CC10" s="40"/>
      <c r="CD10" s="40"/>
      <c r="CE10" s="40"/>
      <c r="CF10" s="40"/>
      <c r="CG10" s="40"/>
      <c r="CH10" s="40"/>
      <c r="CI10" s="40"/>
      <c r="CJ10" s="40"/>
      <c r="CK10" s="40"/>
      <c r="CL10" s="40"/>
      <c r="CM10" s="40"/>
      <c r="CN10" s="40"/>
      <c r="CO10" s="40"/>
      <c r="CP10" s="40"/>
      <c r="CQ10" s="40"/>
      <c r="CR10" s="40"/>
      <c r="CS10" s="40"/>
      <c r="CT10" s="40"/>
      <c r="CU10" s="40"/>
      <c r="CV10" s="40"/>
      <c r="CW10" s="40"/>
      <c r="CX10" s="40"/>
      <c r="CY10" s="40"/>
      <c r="CZ10" s="40"/>
      <c r="DA10" s="40"/>
      <c r="DB10" s="40"/>
      <c r="DC10" s="40"/>
      <c r="DD10" s="40"/>
      <c r="DE10" s="40"/>
      <c r="DF10" s="40"/>
      <c r="DG10" s="40"/>
      <c r="DH10" s="40"/>
      <c r="DI10" s="40"/>
      <c r="DJ10" s="40"/>
      <c r="DK10" s="40"/>
      <c r="DL10" s="40"/>
      <c r="DM10" s="40"/>
      <c r="DN10" s="40"/>
      <c r="DO10" s="40"/>
      <c r="DP10" s="40"/>
      <c r="DQ10" s="40"/>
      <c r="DR10" s="40"/>
    </row>
    <row r="11" spans="1:122" s="13" customFormat="1">
      <c r="A11" s="75"/>
      <c r="B11" s="76"/>
      <c r="C11" s="66"/>
      <c r="D11" s="89"/>
      <c r="E11" s="124"/>
      <c r="F11" s="69"/>
      <c r="G11" s="70"/>
      <c r="H11" s="71"/>
      <c r="I11" s="70"/>
      <c r="J11" s="71"/>
      <c r="K11" s="72"/>
      <c r="L11" s="68"/>
      <c r="M11" s="84"/>
      <c r="N11" s="72"/>
      <c r="O11" s="68"/>
      <c r="P11" s="90"/>
      <c r="Q11" s="15"/>
      <c r="R11" s="15"/>
      <c r="S11" s="15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BZ11" s="16"/>
      <c r="CA11" s="16"/>
      <c r="CB11" s="16"/>
      <c r="CC11" s="16"/>
      <c r="CD11" s="16"/>
      <c r="CE11" s="16"/>
      <c r="CF11" s="16"/>
      <c r="CG11" s="16"/>
      <c r="CH11" s="16"/>
      <c r="CI11" s="16"/>
      <c r="CJ11" s="16"/>
      <c r="CK11" s="16"/>
      <c r="CL11" s="16"/>
      <c r="CM11" s="16"/>
      <c r="CN11" s="16"/>
      <c r="CO11" s="16"/>
      <c r="CP11" s="16"/>
      <c r="CQ11" s="16"/>
      <c r="CR11" s="16"/>
      <c r="CS11" s="16"/>
      <c r="CT11" s="16"/>
      <c r="CU11" s="16"/>
      <c r="CV11" s="16"/>
      <c r="CW11" s="16"/>
      <c r="CX11" s="16"/>
      <c r="CY11" s="16"/>
      <c r="CZ11" s="16"/>
      <c r="DA11" s="16"/>
      <c r="DB11" s="16"/>
      <c r="DC11" s="16"/>
      <c r="DD11" s="16"/>
      <c r="DE11" s="16"/>
      <c r="DF11" s="16"/>
      <c r="DG11" s="16"/>
      <c r="DH11" s="16"/>
      <c r="DI11" s="16"/>
      <c r="DJ11" s="16"/>
      <c r="DK11" s="16"/>
      <c r="DL11" s="16"/>
      <c r="DM11" s="16"/>
      <c r="DN11" s="16"/>
      <c r="DO11" s="16"/>
      <c r="DP11" s="16"/>
      <c r="DQ11" s="16"/>
      <c r="DR11" s="16"/>
    </row>
    <row r="12" spans="1:122" s="7" customFormat="1">
      <c r="A12" s="75" t="s">
        <v>77</v>
      </c>
      <c r="B12" s="76">
        <v>40642</v>
      </c>
      <c r="C12" s="66">
        <v>162881</v>
      </c>
      <c r="D12" s="99">
        <v>1728</v>
      </c>
      <c r="E12" s="125">
        <v>97459.199999999997</v>
      </c>
      <c r="F12" s="69">
        <v>139852</v>
      </c>
      <c r="G12" s="70">
        <v>229851</v>
      </c>
      <c r="H12" s="71">
        <f>G12/F12</f>
        <v>1.6435303034636617</v>
      </c>
      <c r="I12" s="70">
        <v>164886</v>
      </c>
      <c r="J12" s="71">
        <f>I12/F12</f>
        <v>1.1790035180047478</v>
      </c>
      <c r="K12" s="83">
        <f>G12-I12</f>
        <v>64965</v>
      </c>
      <c r="L12" s="79">
        <f>K12*0.6</f>
        <v>38979</v>
      </c>
      <c r="M12" s="84">
        <f>K12/1000*12*365*0.075</f>
        <v>21341.002499999999</v>
      </c>
      <c r="N12" s="83">
        <f>K12/1000*12*365</f>
        <v>284546.7</v>
      </c>
      <c r="O12" s="79">
        <f>E12-L12</f>
        <v>58480.2</v>
      </c>
      <c r="P12" s="74"/>
      <c r="Q12" s="15"/>
      <c r="R12" s="15"/>
      <c r="S12" s="15"/>
      <c r="T12" s="13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  <c r="BB12" s="16"/>
      <c r="BC12" s="16"/>
      <c r="BD12" s="16"/>
      <c r="BE12" s="16"/>
      <c r="BF12" s="16"/>
      <c r="BG12" s="16"/>
      <c r="BH12" s="16"/>
      <c r="BI12" s="16"/>
      <c r="BJ12" s="16"/>
      <c r="BK12" s="16"/>
      <c r="BL12" s="16"/>
      <c r="BM12" s="16"/>
      <c r="BN12" s="16"/>
      <c r="BO12" s="16"/>
      <c r="BP12" s="16"/>
      <c r="BQ12" s="16"/>
      <c r="BR12" s="16"/>
      <c r="BS12" s="16"/>
      <c r="BT12" s="16"/>
      <c r="BU12" s="16"/>
      <c r="BV12" s="16"/>
      <c r="BW12" s="16"/>
      <c r="BX12" s="16"/>
      <c r="BY12" s="16"/>
      <c r="BZ12" s="16"/>
      <c r="CA12" s="16"/>
      <c r="CB12" s="16"/>
      <c r="CC12" s="16"/>
      <c r="CD12" s="16"/>
      <c r="CE12" s="16"/>
      <c r="CF12" s="16"/>
      <c r="CG12" s="16"/>
      <c r="CH12" s="16"/>
      <c r="CI12" s="16"/>
      <c r="CJ12" s="16"/>
      <c r="CK12" s="16"/>
      <c r="CL12" s="16"/>
      <c r="CM12" s="16"/>
      <c r="CN12" s="16"/>
      <c r="CO12" s="16"/>
      <c r="CP12" s="16"/>
      <c r="CQ12" s="16"/>
      <c r="CR12" s="16"/>
      <c r="CS12" s="16"/>
      <c r="CT12" s="16"/>
      <c r="CU12" s="16"/>
      <c r="CV12" s="16"/>
      <c r="CW12" s="16"/>
      <c r="CX12" s="16"/>
      <c r="CY12" s="16"/>
      <c r="CZ12" s="16"/>
      <c r="DA12" s="16"/>
      <c r="DB12" s="16"/>
      <c r="DC12" s="16"/>
      <c r="DD12" s="16"/>
      <c r="DE12" s="16"/>
      <c r="DF12" s="16"/>
      <c r="DG12" s="16"/>
      <c r="DH12" s="16"/>
      <c r="DI12" s="16"/>
      <c r="DJ12" s="16"/>
      <c r="DK12" s="16"/>
      <c r="DL12" s="16"/>
      <c r="DM12" s="16"/>
      <c r="DN12" s="16"/>
      <c r="DO12" s="16"/>
      <c r="DP12" s="16"/>
      <c r="DQ12" s="16"/>
      <c r="DR12" s="16"/>
    </row>
    <row r="13" spans="1:122">
      <c r="A13" s="75" t="s">
        <v>104</v>
      </c>
      <c r="B13" s="76">
        <v>40633</v>
      </c>
      <c r="C13" s="66">
        <v>65000</v>
      </c>
      <c r="D13" s="67">
        <v>2793</v>
      </c>
      <c r="E13" s="125">
        <v>157525.20000000001</v>
      </c>
      <c r="F13" s="69">
        <v>146516</v>
      </c>
      <c r="G13" s="70">
        <v>256542</v>
      </c>
      <c r="H13" s="71">
        <f>G13/F13</f>
        <v>1.7509487018482623</v>
      </c>
      <c r="I13" s="70">
        <v>160014</v>
      </c>
      <c r="J13" s="71">
        <f>I13/F13</f>
        <v>1.0921264571787381</v>
      </c>
      <c r="K13" s="83">
        <f>G13-I13</f>
        <v>96528</v>
      </c>
      <c r="L13" s="79">
        <f>K13*0.6</f>
        <v>57916.799999999996</v>
      </c>
      <c r="M13" s="84">
        <f>K13/1000*12*365*0.075</f>
        <v>31709.448</v>
      </c>
      <c r="N13" s="83">
        <f>K13/1000*12*365</f>
        <v>422792.64</v>
      </c>
      <c r="O13" s="79">
        <f>E13-L13</f>
        <v>99608.400000000023</v>
      </c>
      <c r="P13" s="100"/>
      <c r="Q13" s="15"/>
      <c r="R13" s="15"/>
      <c r="S13" s="15"/>
    </row>
    <row r="14" spans="1:122" s="14" customFormat="1">
      <c r="A14" s="75" t="s">
        <v>72</v>
      </c>
      <c r="B14" s="76">
        <v>40631</v>
      </c>
      <c r="C14" s="66">
        <v>124005</v>
      </c>
      <c r="D14" s="78">
        <v>1903</v>
      </c>
      <c r="E14" s="125">
        <v>107329.2</v>
      </c>
      <c r="F14" s="69">
        <v>118927</v>
      </c>
      <c r="G14" s="70">
        <v>160418</v>
      </c>
      <c r="H14" s="82">
        <f>G14/F14</f>
        <v>1.3488778830711277</v>
      </c>
      <c r="I14" s="70">
        <v>92856</v>
      </c>
      <c r="J14" s="82">
        <f>I14/F14</f>
        <v>0.78078148780344248</v>
      </c>
      <c r="K14" s="83">
        <f>G14-I14</f>
        <v>67562</v>
      </c>
      <c r="L14" s="79">
        <f>K14*0.6</f>
        <v>40537.199999999997</v>
      </c>
      <c r="M14" s="84">
        <f>K14/1000*12*365*0.075</f>
        <v>22194.116999999998</v>
      </c>
      <c r="N14" s="83">
        <f>K14/1000*12*365</f>
        <v>295921.56</v>
      </c>
      <c r="O14" s="79">
        <f>E14-L14</f>
        <v>66792</v>
      </c>
      <c r="P14" s="67"/>
      <c r="Q14" s="15"/>
      <c r="R14" s="15"/>
      <c r="S14" s="15"/>
      <c r="T14" s="13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D14" s="16"/>
      <c r="BE14" s="16"/>
      <c r="BF14" s="16"/>
      <c r="BG14" s="16"/>
      <c r="BH14" s="16"/>
      <c r="BI14" s="16"/>
      <c r="BJ14" s="16"/>
      <c r="BK14" s="16"/>
      <c r="BL14" s="16"/>
      <c r="BM14" s="16"/>
      <c r="BN14" s="16"/>
      <c r="BO14" s="16"/>
      <c r="BP14" s="16"/>
      <c r="BQ14" s="16"/>
      <c r="BR14" s="16"/>
      <c r="BS14" s="16"/>
      <c r="BT14" s="16"/>
      <c r="BU14" s="16"/>
      <c r="BV14" s="16"/>
      <c r="BW14" s="16"/>
      <c r="BX14" s="16"/>
      <c r="BY14" s="16"/>
      <c r="BZ14" s="16"/>
      <c r="CA14" s="16"/>
      <c r="CB14" s="16"/>
      <c r="CC14" s="16"/>
      <c r="CD14" s="16"/>
      <c r="CE14" s="16"/>
      <c r="CF14" s="16"/>
      <c r="CG14" s="16"/>
      <c r="CH14" s="16"/>
      <c r="CI14" s="16"/>
      <c r="CJ14" s="16"/>
      <c r="CK14" s="16"/>
      <c r="CL14" s="16"/>
      <c r="CM14" s="16"/>
      <c r="CN14" s="16"/>
      <c r="CO14" s="16"/>
      <c r="CP14" s="16"/>
      <c r="CQ14" s="16"/>
      <c r="CR14" s="16"/>
      <c r="CS14" s="16"/>
      <c r="CT14" s="16"/>
      <c r="CU14" s="16"/>
      <c r="CV14" s="16"/>
      <c r="CW14" s="16"/>
      <c r="CX14" s="16"/>
      <c r="CY14" s="16"/>
      <c r="CZ14" s="16"/>
      <c r="DA14" s="16"/>
      <c r="DB14" s="16"/>
      <c r="DC14" s="16"/>
      <c r="DD14" s="16"/>
      <c r="DE14" s="16"/>
      <c r="DF14" s="16"/>
      <c r="DG14" s="16"/>
      <c r="DH14" s="16"/>
      <c r="DI14" s="16"/>
      <c r="DJ14" s="16"/>
      <c r="DK14" s="16"/>
      <c r="DL14" s="16"/>
      <c r="DM14" s="16"/>
      <c r="DN14" s="16"/>
      <c r="DO14" s="16"/>
      <c r="DP14" s="16"/>
      <c r="DQ14" s="16"/>
      <c r="DR14" s="16"/>
    </row>
    <row r="15" spans="1:122">
      <c r="A15" s="75" t="s">
        <v>97</v>
      </c>
      <c r="B15" s="76">
        <v>40589</v>
      </c>
      <c r="C15" s="66">
        <v>41970</v>
      </c>
      <c r="D15" s="87">
        <v>621</v>
      </c>
      <c r="E15" s="122">
        <v>38009</v>
      </c>
      <c r="F15" s="80">
        <v>30302</v>
      </c>
      <c r="G15" s="81">
        <v>52596</v>
      </c>
      <c r="H15" s="82">
        <f>G15/F15</f>
        <v>1.7357270147185004</v>
      </c>
      <c r="I15" s="81">
        <v>26629</v>
      </c>
      <c r="J15" s="82">
        <f>I15/F15</f>
        <v>0.87878687875387762</v>
      </c>
      <c r="K15" s="83">
        <f>G15-I15</f>
        <v>25967</v>
      </c>
      <c r="L15" s="79">
        <f>K15*0.6</f>
        <v>15580.199999999999</v>
      </c>
      <c r="M15" s="84">
        <f>K15/1000*12*365*0.075</f>
        <v>8530.1594999999998</v>
      </c>
      <c r="N15" s="83">
        <f>K15/1000*12*365</f>
        <v>113735.45999999999</v>
      </c>
      <c r="O15" s="79">
        <f>E15-L15</f>
        <v>22428.800000000003</v>
      </c>
      <c r="P15" s="101"/>
      <c r="Q15" s="15"/>
      <c r="S15" s="16"/>
      <c r="T15" s="16"/>
      <c r="DQ15"/>
      <c r="DR15"/>
    </row>
    <row r="16" spans="1:122">
      <c r="A16" s="75" t="s">
        <v>98</v>
      </c>
      <c r="B16" s="76">
        <v>40606</v>
      </c>
      <c r="C16" s="80">
        <v>105343</v>
      </c>
      <c r="D16" s="87">
        <v>1828</v>
      </c>
      <c r="E16" s="122">
        <v>120899</v>
      </c>
      <c r="F16" s="80">
        <v>74753</v>
      </c>
      <c r="G16" s="70">
        <v>160998</v>
      </c>
      <c r="H16" s="82">
        <f>G16/F16</f>
        <v>2.1537329605500783</v>
      </c>
      <c r="I16" s="70">
        <v>71607</v>
      </c>
      <c r="J16" s="82">
        <f>I16/F16</f>
        <v>0.9579147325190962</v>
      </c>
      <c r="K16" s="83">
        <f>G16-I16</f>
        <v>89391</v>
      </c>
      <c r="L16" s="79">
        <f>K16*0.6</f>
        <v>53634.6</v>
      </c>
      <c r="M16" s="84">
        <f>K16/1000*12*365*0.075</f>
        <v>29364.943500000001</v>
      </c>
      <c r="N16" s="83">
        <f>K16/1000*12*365</f>
        <v>391532.58</v>
      </c>
      <c r="O16" s="79">
        <f>E16-L16</f>
        <v>67264.399999999994</v>
      </c>
      <c r="P16" s="101"/>
      <c r="Q16" s="15"/>
      <c r="S16" s="16"/>
      <c r="T16" s="16"/>
      <c r="DQ16"/>
      <c r="DR16"/>
    </row>
    <row r="17" spans="1:122" s="13" customFormat="1">
      <c r="A17" s="75"/>
      <c r="B17" s="76"/>
      <c r="C17" s="66"/>
      <c r="D17" s="99"/>
      <c r="E17" s="124"/>
      <c r="F17" s="69"/>
      <c r="G17" s="70"/>
      <c r="H17" s="71"/>
      <c r="I17" s="70"/>
      <c r="J17" s="71"/>
      <c r="K17" s="72"/>
      <c r="L17" s="68"/>
      <c r="M17" s="84"/>
      <c r="N17" s="72"/>
      <c r="O17" s="68"/>
      <c r="P17" s="90"/>
      <c r="Q17" s="15"/>
      <c r="R17" s="15"/>
      <c r="S17" s="15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6"/>
      <c r="BR17" s="16"/>
      <c r="BS17" s="16"/>
      <c r="BT17" s="16"/>
      <c r="BU17" s="16"/>
      <c r="BV17" s="16"/>
      <c r="BW17" s="16"/>
      <c r="BX17" s="16"/>
      <c r="BY17" s="16"/>
      <c r="BZ17" s="16"/>
      <c r="CA17" s="16"/>
      <c r="CB17" s="16"/>
      <c r="CC17" s="16"/>
      <c r="CD17" s="16"/>
      <c r="CE17" s="16"/>
      <c r="CF17" s="16"/>
      <c r="CG17" s="16"/>
      <c r="CH17" s="16"/>
      <c r="CI17" s="16"/>
      <c r="CJ17" s="16"/>
      <c r="CK17" s="16"/>
      <c r="CL17" s="16"/>
      <c r="CM17" s="16"/>
      <c r="CN17" s="16"/>
      <c r="CO17" s="16"/>
      <c r="CP17" s="16"/>
      <c r="CQ17" s="16"/>
      <c r="CR17" s="16"/>
      <c r="CS17" s="16"/>
      <c r="CT17" s="16"/>
      <c r="CU17" s="16"/>
      <c r="CV17" s="16"/>
      <c r="CW17" s="16"/>
      <c r="CX17" s="16"/>
      <c r="CY17" s="16"/>
      <c r="CZ17" s="16"/>
      <c r="DA17" s="16"/>
      <c r="DB17" s="16"/>
      <c r="DC17" s="16"/>
      <c r="DD17" s="16"/>
      <c r="DE17" s="16"/>
      <c r="DF17" s="16"/>
      <c r="DG17" s="16"/>
      <c r="DH17" s="16"/>
      <c r="DI17" s="16"/>
      <c r="DJ17" s="16"/>
      <c r="DK17" s="16"/>
      <c r="DL17" s="16"/>
      <c r="DM17" s="16"/>
      <c r="DN17" s="16"/>
      <c r="DO17" s="16"/>
      <c r="DP17" s="16"/>
      <c r="DQ17" s="16"/>
      <c r="DR17" s="16"/>
    </row>
    <row r="18" spans="1:122" s="13" customFormat="1">
      <c r="A18" s="75" t="s">
        <v>92</v>
      </c>
      <c r="B18" s="76">
        <v>40648</v>
      </c>
      <c r="C18" s="66">
        <v>259412</v>
      </c>
      <c r="D18" s="99">
        <v>4248</v>
      </c>
      <c r="E18" s="124">
        <v>239587.20000000001</v>
      </c>
      <c r="F18" s="69">
        <v>232758</v>
      </c>
      <c r="G18" s="70">
        <v>388163</v>
      </c>
      <c r="H18" s="71">
        <f>G18/F18</f>
        <v>1.6676677063731429</v>
      </c>
      <c r="I18" s="70">
        <v>206330</v>
      </c>
      <c r="J18" s="82">
        <f>I18/F18</f>
        <v>0.88645717870062468</v>
      </c>
      <c r="K18" s="72">
        <f>G18-I18</f>
        <v>181833</v>
      </c>
      <c r="L18" s="68">
        <f>K18*0.6</f>
        <v>109099.8</v>
      </c>
      <c r="M18" s="84">
        <f>K18/1000*12*365*0.075</f>
        <v>59732.140500000001</v>
      </c>
      <c r="N18" s="72">
        <f>K18/1000*12*365</f>
        <v>796428.54</v>
      </c>
      <c r="O18" s="68">
        <f>E18-L18</f>
        <v>130487.40000000001</v>
      </c>
      <c r="P18" s="90"/>
      <c r="Q18" s="15"/>
      <c r="R18" s="15"/>
      <c r="S18" s="15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  <c r="BI18" s="16"/>
      <c r="BJ18" s="16"/>
      <c r="BK18" s="16"/>
      <c r="BL18" s="16"/>
      <c r="BM18" s="16"/>
      <c r="BN18" s="16"/>
      <c r="BO18" s="16"/>
      <c r="BP18" s="16"/>
      <c r="BQ18" s="16"/>
      <c r="BR18" s="16"/>
      <c r="BS18" s="16"/>
      <c r="BT18" s="16"/>
      <c r="BU18" s="16"/>
      <c r="BV18" s="16"/>
      <c r="BW18" s="16"/>
      <c r="BX18" s="16"/>
      <c r="BY18" s="16"/>
      <c r="BZ18" s="16"/>
      <c r="CA18" s="16"/>
      <c r="CB18" s="16"/>
      <c r="CC18" s="16"/>
      <c r="CD18" s="16"/>
      <c r="CE18" s="16"/>
      <c r="CF18" s="16"/>
      <c r="CG18" s="16"/>
      <c r="CH18" s="16"/>
      <c r="CI18" s="16"/>
      <c r="CJ18" s="16"/>
      <c r="CK18" s="16"/>
      <c r="CL18" s="16"/>
      <c r="CM18" s="16"/>
      <c r="CN18" s="16"/>
      <c r="CO18" s="16"/>
      <c r="CP18" s="16"/>
      <c r="CQ18" s="16"/>
      <c r="CR18" s="16"/>
      <c r="CS18" s="16"/>
      <c r="CT18" s="16"/>
      <c r="CU18" s="16"/>
      <c r="CV18" s="16"/>
      <c r="CW18" s="16"/>
      <c r="CX18" s="16"/>
      <c r="CY18" s="16"/>
      <c r="CZ18" s="16"/>
      <c r="DA18" s="16"/>
      <c r="DB18" s="16"/>
      <c r="DC18" s="16"/>
      <c r="DD18" s="16"/>
      <c r="DE18" s="16"/>
      <c r="DF18" s="16"/>
      <c r="DG18" s="16"/>
      <c r="DH18" s="16"/>
      <c r="DI18" s="16"/>
      <c r="DJ18" s="16"/>
      <c r="DK18" s="16"/>
      <c r="DL18" s="16"/>
      <c r="DM18" s="16"/>
      <c r="DN18" s="16"/>
      <c r="DO18" s="16"/>
      <c r="DP18" s="16"/>
      <c r="DQ18" s="16"/>
      <c r="DR18" s="16"/>
    </row>
    <row r="19" spans="1:122" s="13" customFormat="1">
      <c r="A19" s="75" t="s">
        <v>89</v>
      </c>
      <c r="B19" s="76">
        <v>40648</v>
      </c>
      <c r="C19" s="102">
        <v>233702</v>
      </c>
      <c r="D19" s="99">
        <v>1990</v>
      </c>
      <c r="E19" s="124">
        <v>112236</v>
      </c>
      <c r="F19" s="103">
        <v>104000</v>
      </c>
      <c r="G19" s="70">
        <v>150881</v>
      </c>
      <c r="H19" s="71">
        <f>G19/F19</f>
        <v>1.4507788461538462</v>
      </c>
      <c r="I19" s="70">
        <v>77795</v>
      </c>
      <c r="J19" s="82">
        <f>I19/F19</f>
        <v>0.74802884615384613</v>
      </c>
      <c r="K19" s="72">
        <f>G19-I19</f>
        <v>73086</v>
      </c>
      <c r="L19" s="68">
        <f>K19*0.6</f>
        <v>43851.6</v>
      </c>
      <c r="M19" s="84">
        <f>K19/1000*12*365*0.075</f>
        <v>24008.751</v>
      </c>
      <c r="N19" s="72">
        <f>K19/1000*12*365</f>
        <v>320116.68</v>
      </c>
      <c r="O19" s="68">
        <f>E19-L19</f>
        <v>68384.399999999994</v>
      </c>
      <c r="P19" s="90"/>
      <c r="Q19" s="15"/>
      <c r="R19" s="15"/>
      <c r="S19" s="15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  <c r="BF19" s="16"/>
      <c r="BG19" s="16"/>
      <c r="BH19" s="16"/>
      <c r="BI19" s="16"/>
      <c r="BJ19" s="16"/>
      <c r="BK19" s="16"/>
      <c r="BL19" s="16"/>
      <c r="BM19" s="16"/>
      <c r="BN19" s="16"/>
      <c r="BO19" s="16"/>
      <c r="BP19" s="16"/>
      <c r="BQ19" s="16"/>
      <c r="BR19" s="16"/>
      <c r="BS19" s="16"/>
      <c r="BT19" s="16"/>
      <c r="BU19" s="16"/>
      <c r="BV19" s="16"/>
      <c r="BW19" s="16"/>
      <c r="BX19" s="16"/>
      <c r="BY19" s="16"/>
      <c r="BZ19" s="16"/>
      <c r="CA19" s="16"/>
      <c r="CB19" s="16"/>
      <c r="CC19" s="16"/>
      <c r="CD19" s="16"/>
      <c r="CE19" s="16"/>
      <c r="CF19" s="16"/>
      <c r="CG19" s="16"/>
      <c r="CH19" s="16"/>
      <c r="CI19" s="16"/>
      <c r="CJ19" s="16"/>
      <c r="CK19" s="16"/>
      <c r="CL19" s="16"/>
      <c r="CM19" s="16"/>
      <c r="CN19" s="16"/>
      <c r="CO19" s="16"/>
      <c r="CP19" s="16"/>
      <c r="CQ19" s="16"/>
      <c r="CR19" s="16"/>
      <c r="CS19" s="16"/>
      <c r="CT19" s="16"/>
      <c r="CU19" s="16"/>
      <c r="CV19" s="16"/>
      <c r="CW19" s="16"/>
      <c r="CX19" s="16"/>
      <c r="CY19" s="16"/>
      <c r="CZ19" s="16"/>
      <c r="DA19" s="16"/>
      <c r="DB19" s="16"/>
      <c r="DC19" s="16"/>
      <c r="DD19" s="16"/>
      <c r="DE19" s="16"/>
      <c r="DF19" s="16"/>
      <c r="DG19" s="16"/>
      <c r="DH19" s="16"/>
      <c r="DI19" s="16"/>
      <c r="DJ19" s="16"/>
      <c r="DK19" s="16"/>
      <c r="DL19" s="16"/>
      <c r="DM19" s="16"/>
      <c r="DN19" s="16"/>
      <c r="DO19" s="16"/>
      <c r="DP19" s="16"/>
      <c r="DQ19" s="16"/>
      <c r="DR19" s="16"/>
    </row>
    <row r="20" spans="1:122" s="13" customFormat="1">
      <c r="A20" s="75" t="s">
        <v>88</v>
      </c>
      <c r="B20" s="76">
        <v>40648</v>
      </c>
      <c r="C20" s="102"/>
      <c r="D20" s="99">
        <v>1928</v>
      </c>
      <c r="E20" s="124">
        <v>108739.2</v>
      </c>
      <c r="F20" s="103">
        <v>104000</v>
      </c>
      <c r="G20" s="70">
        <v>140804</v>
      </c>
      <c r="H20" s="71">
        <f>G20/F20</f>
        <v>1.3538846153846154</v>
      </c>
      <c r="I20" s="70">
        <v>73659</v>
      </c>
      <c r="J20" s="82">
        <f>I20/F20</f>
        <v>0.70825961538461535</v>
      </c>
      <c r="K20" s="72">
        <f>G20-I20</f>
        <v>67145</v>
      </c>
      <c r="L20" s="68">
        <f>K20*0.6</f>
        <v>40287</v>
      </c>
      <c r="M20" s="84">
        <f>K20/1000*12*365*0.075</f>
        <v>22057.132499999996</v>
      </c>
      <c r="N20" s="72">
        <f>K20/1000*12*365</f>
        <v>294095.09999999998</v>
      </c>
      <c r="O20" s="68">
        <f>E20-L20</f>
        <v>68452.2</v>
      </c>
      <c r="P20" s="90"/>
      <c r="Q20" s="15"/>
      <c r="R20" s="15"/>
      <c r="S20" s="15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16"/>
      <c r="BG20" s="16"/>
      <c r="BH20" s="16"/>
      <c r="BI20" s="16"/>
      <c r="BJ20" s="16"/>
      <c r="BK20" s="16"/>
      <c r="BL20" s="16"/>
      <c r="BM20" s="16"/>
      <c r="BN20" s="16"/>
      <c r="BO20" s="16"/>
      <c r="BP20" s="16"/>
      <c r="BQ20" s="16"/>
      <c r="BR20" s="16"/>
      <c r="BS20" s="16"/>
      <c r="BT20" s="16"/>
      <c r="BU20" s="16"/>
      <c r="BV20" s="16"/>
      <c r="BW20" s="16"/>
      <c r="BX20" s="16"/>
      <c r="BY20" s="16"/>
      <c r="BZ20" s="16"/>
      <c r="CA20" s="16"/>
      <c r="CB20" s="16"/>
      <c r="CC20" s="16"/>
      <c r="CD20" s="16"/>
      <c r="CE20" s="16"/>
      <c r="CF20" s="16"/>
      <c r="CG20" s="16"/>
      <c r="CH20" s="16"/>
      <c r="CI20" s="16"/>
      <c r="CJ20" s="16"/>
      <c r="CK20" s="16"/>
      <c r="CL20" s="16"/>
      <c r="CM20" s="16"/>
      <c r="CN20" s="16"/>
      <c r="CO20" s="16"/>
      <c r="CP20" s="16"/>
      <c r="CQ20" s="16"/>
      <c r="CR20" s="16"/>
      <c r="CS20" s="16"/>
      <c r="CT20" s="16"/>
      <c r="CU20" s="16"/>
      <c r="CV20" s="16"/>
      <c r="CW20" s="16"/>
      <c r="CX20" s="16"/>
      <c r="CY20" s="16"/>
      <c r="CZ20" s="16"/>
      <c r="DA20" s="16"/>
      <c r="DB20" s="16"/>
      <c r="DC20" s="16"/>
      <c r="DD20" s="16"/>
      <c r="DE20" s="16"/>
      <c r="DF20" s="16"/>
      <c r="DG20" s="16"/>
      <c r="DH20" s="16"/>
      <c r="DI20" s="16"/>
      <c r="DJ20" s="16"/>
      <c r="DK20" s="16"/>
      <c r="DL20" s="16"/>
      <c r="DM20" s="16"/>
      <c r="DN20" s="16"/>
      <c r="DO20" s="16"/>
      <c r="DP20" s="16"/>
      <c r="DQ20" s="16"/>
      <c r="DR20" s="16"/>
    </row>
    <row r="21" spans="1:122" s="13" customFormat="1">
      <c r="A21" s="75" t="s">
        <v>90</v>
      </c>
      <c r="B21" s="76">
        <v>40648</v>
      </c>
      <c r="C21" s="102">
        <v>17884</v>
      </c>
      <c r="D21" s="99">
        <v>212</v>
      </c>
      <c r="E21" s="124">
        <v>11956.8</v>
      </c>
      <c r="F21" s="69">
        <v>14769</v>
      </c>
      <c r="G21" s="70">
        <v>27445</v>
      </c>
      <c r="H21" s="71">
        <f>G21/F21</f>
        <v>1.8582842440246463</v>
      </c>
      <c r="I21" s="70">
        <v>9480</v>
      </c>
      <c r="J21" s="82">
        <f>I21/F21</f>
        <v>0.64188502945358517</v>
      </c>
      <c r="K21" s="72">
        <f>G21-I21</f>
        <v>17965</v>
      </c>
      <c r="L21" s="68">
        <f>K21*0.6</f>
        <v>10779</v>
      </c>
      <c r="M21" s="84">
        <f>K21/1000*12*365*0.075</f>
        <v>5901.5024999999996</v>
      </c>
      <c r="N21" s="72">
        <f>K21/1000*12*365</f>
        <v>78686.7</v>
      </c>
      <c r="O21" s="68">
        <f>E21-L21</f>
        <v>1177.7999999999993</v>
      </c>
      <c r="P21" s="90"/>
      <c r="Q21" s="15"/>
      <c r="R21" s="15"/>
      <c r="S21" s="15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  <c r="BF21" s="16"/>
      <c r="BG21" s="16"/>
      <c r="BH21" s="16"/>
      <c r="BI21" s="16"/>
      <c r="BJ21" s="16"/>
      <c r="BK21" s="16"/>
      <c r="BL21" s="16"/>
      <c r="BM21" s="16"/>
      <c r="BN21" s="16"/>
      <c r="BO21" s="16"/>
      <c r="BP21" s="16"/>
      <c r="BQ21" s="16"/>
      <c r="BR21" s="16"/>
      <c r="BS21" s="16"/>
      <c r="BT21" s="16"/>
      <c r="BU21" s="16"/>
      <c r="BV21" s="16"/>
      <c r="BW21" s="16"/>
      <c r="BX21" s="16"/>
      <c r="BY21" s="16"/>
      <c r="BZ21" s="16"/>
      <c r="CA21" s="16"/>
      <c r="CB21" s="16"/>
      <c r="CC21" s="16"/>
      <c r="CD21" s="16"/>
      <c r="CE21" s="16"/>
      <c r="CF21" s="16"/>
      <c r="CG21" s="16"/>
      <c r="CH21" s="16"/>
      <c r="CI21" s="16"/>
      <c r="CJ21" s="16"/>
      <c r="CK21" s="16"/>
      <c r="CL21" s="16"/>
      <c r="CM21" s="16"/>
      <c r="CN21" s="16"/>
      <c r="CO21" s="16"/>
      <c r="CP21" s="16"/>
      <c r="CQ21" s="16"/>
      <c r="CR21" s="16"/>
      <c r="CS21" s="16"/>
      <c r="CT21" s="16"/>
      <c r="CU21" s="16"/>
      <c r="CV21" s="16"/>
      <c r="CW21" s="16"/>
      <c r="CX21" s="16"/>
      <c r="CY21" s="16"/>
      <c r="CZ21" s="16"/>
      <c r="DA21" s="16"/>
      <c r="DB21" s="16"/>
      <c r="DC21" s="16"/>
      <c r="DD21" s="16"/>
      <c r="DE21" s="16"/>
      <c r="DF21" s="16"/>
      <c r="DG21" s="16"/>
      <c r="DH21" s="16"/>
      <c r="DI21" s="16"/>
      <c r="DJ21" s="16"/>
      <c r="DK21" s="16"/>
      <c r="DL21" s="16"/>
      <c r="DM21" s="16"/>
      <c r="DN21" s="16"/>
      <c r="DO21" s="16"/>
      <c r="DP21" s="16"/>
      <c r="DQ21" s="16"/>
      <c r="DR21" s="16"/>
    </row>
    <row r="22" spans="1:122" s="13" customFormat="1">
      <c r="A22" s="75" t="s">
        <v>91</v>
      </c>
      <c r="B22" s="76">
        <v>40648</v>
      </c>
      <c r="C22" s="102">
        <v>23088</v>
      </c>
      <c r="D22" s="99">
        <v>115</v>
      </c>
      <c r="E22" s="124">
        <v>6486</v>
      </c>
      <c r="F22" s="69">
        <v>12643</v>
      </c>
      <c r="G22" s="70">
        <v>14401</v>
      </c>
      <c r="H22" s="71">
        <f>G22/F22</f>
        <v>1.139049276279364</v>
      </c>
      <c r="I22" s="70">
        <v>7839</v>
      </c>
      <c r="J22" s="82">
        <f>I22/F22</f>
        <v>0.62002689235149888</v>
      </c>
      <c r="K22" s="72">
        <f>G22-I22</f>
        <v>6562</v>
      </c>
      <c r="L22" s="68">
        <f>K22*0.6</f>
        <v>3937.2</v>
      </c>
      <c r="M22" s="84">
        <f>K22/1000*12*365*0.075</f>
        <v>2155.6170000000002</v>
      </c>
      <c r="N22" s="72">
        <f>K22/1000*12*365</f>
        <v>28741.56</v>
      </c>
      <c r="O22" s="68">
        <f>E22-L22</f>
        <v>2548.8000000000002</v>
      </c>
      <c r="P22" s="90"/>
      <c r="Q22" s="15"/>
      <c r="R22" s="15"/>
      <c r="S22" s="15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6"/>
      <c r="BL22" s="16"/>
      <c r="BM22" s="16"/>
      <c r="BN22" s="16"/>
      <c r="BO22" s="16"/>
      <c r="BP22" s="16"/>
      <c r="BQ22" s="16"/>
      <c r="BR22" s="16"/>
      <c r="BS22" s="16"/>
      <c r="BT22" s="16"/>
      <c r="BU22" s="16"/>
      <c r="BV22" s="16"/>
      <c r="BW22" s="16"/>
      <c r="BX22" s="16"/>
      <c r="BY22" s="16"/>
      <c r="BZ22" s="16"/>
      <c r="CA22" s="16"/>
      <c r="CB22" s="16"/>
      <c r="CC22" s="16"/>
      <c r="CD22" s="16"/>
      <c r="CE22" s="16"/>
      <c r="CF22" s="16"/>
      <c r="CG22" s="16"/>
      <c r="CH22" s="16"/>
      <c r="CI22" s="16"/>
      <c r="CJ22" s="16"/>
      <c r="CK22" s="16"/>
      <c r="CL22" s="16"/>
      <c r="CM22" s="16"/>
      <c r="CN22" s="16"/>
      <c r="CO22" s="16"/>
      <c r="CP22" s="16"/>
      <c r="CQ22" s="16"/>
      <c r="CR22" s="16"/>
      <c r="CS22" s="16"/>
      <c r="CT22" s="16"/>
      <c r="CU22" s="16"/>
      <c r="CV22" s="16"/>
      <c r="CW22" s="16"/>
      <c r="CX22" s="16"/>
      <c r="CY22" s="16"/>
      <c r="CZ22" s="16"/>
      <c r="DA22" s="16"/>
      <c r="DB22" s="16"/>
      <c r="DC22" s="16"/>
      <c r="DD22" s="16"/>
      <c r="DE22" s="16"/>
      <c r="DF22" s="16"/>
      <c r="DG22" s="16"/>
      <c r="DH22" s="16"/>
      <c r="DI22" s="16"/>
      <c r="DJ22" s="16"/>
      <c r="DK22" s="16"/>
      <c r="DL22" s="16"/>
      <c r="DM22" s="16"/>
      <c r="DN22" s="16"/>
      <c r="DO22" s="16"/>
      <c r="DP22" s="16"/>
      <c r="DQ22" s="16"/>
      <c r="DR22" s="16"/>
    </row>
    <row r="23" spans="1:122" s="13" customFormat="1">
      <c r="A23" s="75"/>
      <c r="B23" s="76"/>
      <c r="C23" s="66"/>
      <c r="D23" s="99"/>
      <c r="E23" s="124"/>
      <c r="F23" s="69"/>
      <c r="G23" s="70"/>
      <c r="H23" s="71"/>
      <c r="I23" s="70"/>
      <c r="J23" s="71"/>
      <c r="K23" s="72"/>
      <c r="L23" s="68"/>
      <c r="M23" s="84"/>
      <c r="N23" s="72"/>
      <c r="O23" s="68"/>
      <c r="P23" s="90"/>
      <c r="Q23" s="15"/>
      <c r="R23" s="15"/>
      <c r="S23" s="15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  <c r="BI23" s="16"/>
      <c r="BJ23" s="16"/>
      <c r="BK23" s="16"/>
      <c r="BL23" s="16"/>
      <c r="BM23" s="16"/>
      <c r="BN23" s="16"/>
      <c r="BO23" s="16"/>
      <c r="BP23" s="16"/>
      <c r="BQ23" s="16"/>
      <c r="BR23" s="16"/>
      <c r="BS23" s="16"/>
      <c r="BT23" s="16"/>
      <c r="BU23" s="16"/>
      <c r="BV23" s="16"/>
      <c r="BW23" s="16"/>
      <c r="BX23" s="16"/>
      <c r="BY23" s="16"/>
      <c r="BZ23" s="16"/>
      <c r="CA23" s="16"/>
      <c r="CB23" s="16"/>
      <c r="CC23" s="16"/>
      <c r="CD23" s="16"/>
      <c r="CE23" s="16"/>
      <c r="CF23" s="16"/>
      <c r="CG23" s="16"/>
      <c r="CH23" s="16"/>
      <c r="CI23" s="16"/>
      <c r="CJ23" s="16"/>
      <c r="CK23" s="16"/>
      <c r="CL23" s="16"/>
      <c r="CM23" s="16"/>
      <c r="CN23" s="16"/>
      <c r="CO23" s="16"/>
      <c r="CP23" s="16"/>
      <c r="CQ23" s="16"/>
      <c r="CR23" s="16"/>
      <c r="CS23" s="16"/>
      <c r="CT23" s="16"/>
      <c r="CU23" s="16"/>
      <c r="CV23" s="16"/>
      <c r="CW23" s="16"/>
      <c r="CX23" s="16"/>
      <c r="CY23" s="16"/>
      <c r="CZ23" s="16"/>
      <c r="DA23" s="16"/>
      <c r="DB23" s="16"/>
      <c r="DC23" s="16"/>
      <c r="DD23" s="16"/>
      <c r="DE23" s="16"/>
      <c r="DF23" s="16"/>
      <c r="DG23" s="16"/>
      <c r="DH23" s="16"/>
      <c r="DI23" s="16"/>
      <c r="DJ23" s="16"/>
      <c r="DK23" s="16"/>
      <c r="DL23" s="16"/>
      <c r="DM23" s="16"/>
      <c r="DN23" s="16"/>
      <c r="DO23" s="16"/>
      <c r="DP23" s="16"/>
      <c r="DQ23" s="16"/>
      <c r="DR23" s="16"/>
    </row>
    <row r="24" spans="1:122">
      <c r="A24" s="75" t="s">
        <v>103</v>
      </c>
      <c r="B24" s="76">
        <v>40648</v>
      </c>
      <c r="C24" s="66">
        <v>184393</v>
      </c>
      <c r="D24" s="67">
        <v>177</v>
      </c>
      <c r="E24" s="125">
        <v>9982.7999999999993</v>
      </c>
      <c r="F24" s="69">
        <v>27298</v>
      </c>
      <c r="G24" s="70">
        <v>14868</v>
      </c>
      <c r="H24" s="82">
        <f>G24/F24</f>
        <v>0.5446552861015459</v>
      </c>
      <c r="I24" s="70">
        <v>8496</v>
      </c>
      <c r="J24" s="82">
        <f>I24/F24</f>
        <v>0.31123159205802625</v>
      </c>
      <c r="K24" s="83">
        <f>G24-I24</f>
        <v>6372</v>
      </c>
      <c r="L24" s="79">
        <f>K24*0.6</f>
        <v>3823.2</v>
      </c>
      <c r="M24" s="84">
        <f>K24/1000*12*365*0.075</f>
        <v>2093.2019999999998</v>
      </c>
      <c r="N24" s="83">
        <f>K24/1000*12*365</f>
        <v>27909.360000000001</v>
      </c>
      <c r="O24" s="79">
        <f>E24-L24</f>
        <v>6159.5999999999995</v>
      </c>
      <c r="P24" s="100"/>
      <c r="Q24" s="15"/>
      <c r="R24" s="15"/>
      <c r="S24" s="15"/>
    </row>
    <row r="25" spans="1:122">
      <c r="A25" s="75" t="s">
        <v>105</v>
      </c>
      <c r="B25" s="104">
        <v>40115</v>
      </c>
      <c r="C25" s="77">
        <v>41264</v>
      </c>
      <c r="D25" s="105">
        <v>628</v>
      </c>
      <c r="E25" s="125">
        <v>32593.199999999997</v>
      </c>
      <c r="F25" s="80">
        <v>24650</v>
      </c>
      <c r="G25" s="70">
        <v>52164</v>
      </c>
      <c r="H25" s="82">
        <f>G25/F25</f>
        <v>2.1161866125760649</v>
      </c>
      <c r="I25" s="70">
        <v>29453</v>
      </c>
      <c r="J25" s="82">
        <f>I25/F25</f>
        <v>1.1948478701825558</v>
      </c>
      <c r="K25" s="83">
        <f>G25-I25</f>
        <v>22711</v>
      </c>
      <c r="L25" s="79">
        <f>K25*0.6</f>
        <v>13626.6</v>
      </c>
      <c r="M25" s="106">
        <f>K25/1000*12*365*0.0954</f>
        <v>9489.8367719999987</v>
      </c>
      <c r="N25" s="107">
        <f>K25/1000*12*365</f>
        <v>99474.18</v>
      </c>
      <c r="O25" s="79">
        <f>E25-L25</f>
        <v>18966.599999999999</v>
      </c>
      <c r="P25" s="100"/>
      <c r="Q25" s="15"/>
      <c r="R25" s="15"/>
      <c r="S25" s="15"/>
    </row>
    <row r="26" spans="1:122">
      <c r="A26" s="75" t="s">
        <v>106</v>
      </c>
      <c r="B26" s="104">
        <v>40115</v>
      </c>
      <c r="C26" s="80">
        <v>99550</v>
      </c>
      <c r="D26" s="105">
        <v>1071</v>
      </c>
      <c r="E26" s="125">
        <v>64260</v>
      </c>
      <c r="F26" s="80">
        <v>76140</v>
      </c>
      <c r="G26" s="81">
        <v>123783</v>
      </c>
      <c r="H26" s="82">
        <f>G26/F26</f>
        <v>1.6257289204097716</v>
      </c>
      <c r="I26" s="81">
        <v>85345</v>
      </c>
      <c r="J26" s="82">
        <f>I26/F26</f>
        <v>1.1208957184134489</v>
      </c>
      <c r="K26" s="83">
        <f>G26-I26</f>
        <v>38438</v>
      </c>
      <c r="L26" s="79">
        <f>K26*0.6</f>
        <v>23062.799999999999</v>
      </c>
      <c r="M26" s="106">
        <f>K26/1000*12*365*0.0954</f>
        <v>16061.395176</v>
      </c>
      <c r="N26" s="107">
        <f>K26/1000*12*365</f>
        <v>168358.44</v>
      </c>
      <c r="O26" s="79">
        <f>E26-L26</f>
        <v>41197.199999999997</v>
      </c>
      <c r="P26" s="100"/>
      <c r="Q26" s="15"/>
      <c r="R26" s="15"/>
      <c r="S26" s="15"/>
    </row>
    <row r="27" spans="1:122" s="13" customFormat="1">
      <c r="A27" s="75"/>
      <c r="B27" s="76"/>
      <c r="C27" s="66"/>
      <c r="D27" s="99"/>
      <c r="E27" s="124"/>
      <c r="F27" s="69"/>
      <c r="G27" s="70"/>
      <c r="H27" s="71"/>
      <c r="I27" s="70"/>
      <c r="J27" s="71"/>
      <c r="K27" s="72"/>
      <c r="L27" s="68"/>
      <c r="M27" s="84"/>
      <c r="N27" s="72"/>
      <c r="O27" s="68"/>
      <c r="P27" s="90"/>
      <c r="Q27" s="15"/>
      <c r="R27" s="15"/>
      <c r="S27" s="15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16"/>
      <c r="AW27" s="16"/>
      <c r="AX27" s="16"/>
      <c r="AY27" s="16"/>
      <c r="AZ27" s="16"/>
      <c r="BA27" s="16"/>
      <c r="BB27" s="16"/>
      <c r="BC27" s="16"/>
      <c r="BD27" s="16"/>
      <c r="BE27" s="16"/>
      <c r="BF27" s="16"/>
      <c r="BG27" s="16"/>
      <c r="BH27" s="16"/>
      <c r="BI27" s="16"/>
      <c r="BJ27" s="16"/>
      <c r="BK27" s="16"/>
      <c r="BL27" s="16"/>
      <c r="BM27" s="16"/>
      <c r="BN27" s="16"/>
      <c r="BO27" s="16"/>
      <c r="BP27" s="16"/>
      <c r="BQ27" s="16"/>
      <c r="BR27" s="16"/>
      <c r="BS27" s="16"/>
      <c r="BT27" s="16"/>
      <c r="BU27" s="16"/>
      <c r="BV27" s="16"/>
      <c r="BW27" s="16"/>
      <c r="BX27" s="16"/>
      <c r="BY27" s="16"/>
      <c r="BZ27" s="16"/>
      <c r="CA27" s="16"/>
      <c r="CB27" s="16"/>
      <c r="CC27" s="16"/>
      <c r="CD27" s="16"/>
      <c r="CE27" s="16"/>
      <c r="CF27" s="16"/>
      <c r="CG27" s="16"/>
      <c r="CH27" s="16"/>
      <c r="CI27" s="16"/>
      <c r="CJ27" s="16"/>
      <c r="CK27" s="16"/>
      <c r="CL27" s="16"/>
      <c r="CM27" s="16"/>
      <c r="CN27" s="16"/>
      <c r="CO27" s="16"/>
      <c r="CP27" s="16"/>
      <c r="CQ27" s="16"/>
      <c r="CR27" s="16"/>
      <c r="CS27" s="16"/>
      <c r="CT27" s="16"/>
      <c r="CU27" s="16"/>
      <c r="CV27" s="16"/>
      <c r="CW27" s="16"/>
      <c r="CX27" s="16"/>
      <c r="CY27" s="16"/>
      <c r="CZ27" s="16"/>
      <c r="DA27" s="16"/>
      <c r="DB27" s="16"/>
      <c r="DC27" s="16"/>
      <c r="DD27" s="16"/>
      <c r="DE27" s="16"/>
      <c r="DF27" s="16"/>
      <c r="DG27" s="16"/>
      <c r="DH27" s="16"/>
      <c r="DI27" s="16"/>
      <c r="DJ27" s="16"/>
      <c r="DK27" s="16"/>
      <c r="DL27" s="16"/>
      <c r="DM27" s="16"/>
      <c r="DN27" s="16"/>
      <c r="DO27" s="16"/>
      <c r="DP27" s="16"/>
      <c r="DQ27" s="16"/>
      <c r="DR27" s="16"/>
    </row>
    <row r="28" spans="1:122">
      <c r="A28" s="75" t="s">
        <v>71</v>
      </c>
      <c r="B28" s="76">
        <v>40627</v>
      </c>
      <c r="C28" s="66">
        <v>184393</v>
      </c>
      <c r="D28" s="78">
        <v>2977</v>
      </c>
      <c r="E28" s="125">
        <v>167902.8</v>
      </c>
      <c r="F28" s="69">
        <v>161580</v>
      </c>
      <c r="G28" s="70">
        <v>316722</v>
      </c>
      <c r="H28" s="82">
        <f>G28/F28</f>
        <v>1.9601559598960268</v>
      </c>
      <c r="I28" s="70">
        <v>224712</v>
      </c>
      <c r="J28" s="82">
        <f>I28/F28</f>
        <v>1.3907166728555513</v>
      </c>
      <c r="K28" s="83">
        <f>G28-I28</f>
        <v>92010</v>
      </c>
      <c r="L28" s="79">
        <f>K28*0.6</f>
        <v>55206</v>
      </c>
      <c r="M28" s="84">
        <f>K28/1000*12*365*0.075</f>
        <v>30225.285000000003</v>
      </c>
      <c r="N28" s="83">
        <f>K28/1000*12*365</f>
        <v>403003.80000000005</v>
      </c>
      <c r="O28" s="79">
        <f>E28-L28</f>
        <v>112696.79999999999</v>
      </c>
      <c r="P28" s="100"/>
      <c r="Q28" s="15"/>
      <c r="R28" s="15"/>
      <c r="S28" s="15"/>
    </row>
    <row r="29" spans="1:122">
      <c r="A29" s="92" t="s">
        <v>108</v>
      </c>
      <c r="B29" s="76">
        <v>40630</v>
      </c>
      <c r="C29" s="108"/>
      <c r="D29" s="78">
        <v>1154</v>
      </c>
      <c r="E29" s="122">
        <v>21603</v>
      </c>
      <c r="F29" s="69">
        <v>57925</v>
      </c>
      <c r="G29" s="70">
        <v>97086</v>
      </c>
      <c r="H29" s="71">
        <f>G29/F29</f>
        <v>1.676063875701338</v>
      </c>
      <c r="I29" s="70">
        <v>55758</v>
      </c>
      <c r="J29" s="71">
        <f>I29/F29</f>
        <v>0.96258955545964608</v>
      </c>
      <c r="K29" s="83">
        <f>G29-I29</f>
        <v>41328</v>
      </c>
      <c r="L29" s="79">
        <f>K29*0.6</f>
        <v>24796.799999999999</v>
      </c>
      <c r="M29" s="84">
        <f>K29/1000*12*365*0.075</f>
        <v>13576.248000000001</v>
      </c>
      <c r="N29" s="83">
        <f>K29/1000*12*365</f>
        <v>181016.64</v>
      </c>
      <c r="O29" s="79">
        <f>E29-L29</f>
        <v>-3193.7999999999993</v>
      </c>
      <c r="P29" s="74"/>
      <c r="Q29" s="15"/>
      <c r="R29" s="15"/>
      <c r="S29" s="15"/>
    </row>
    <row r="30" spans="1:122">
      <c r="A30" s="75"/>
      <c r="B30" s="109"/>
      <c r="C30" s="110"/>
      <c r="D30" s="100"/>
      <c r="E30" s="100"/>
      <c r="F30" s="80"/>
      <c r="G30" s="111"/>
      <c r="H30" s="82"/>
      <c r="I30" s="111"/>
      <c r="J30" s="82"/>
      <c r="K30" s="100"/>
      <c r="L30" s="100"/>
      <c r="M30" s="100"/>
      <c r="N30" s="100"/>
      <c r="O30" s="100"/>
      <c r="P30" s="100"/>
    </row>
    <row r="31" spans="1:122" s="13" customFormat="1">
      <c r="A31" s="75"/>
      <c r="B31" s="76"/>
      <c r="C31" s="66"/>
      <c r="D31" s="89"/>
      <c r="E31" s="68"/>
      <c r="F31" s="69"/>
      <c r="G31" s="70"/>
      <c r="H31" s="71"/>
      <c r="I31" s="70"/>
      <c r="J31" s="71"/>
      <c r="K31" s="72"/>
      <c r="L31" s="68"/>
      <c r="M31" s="73"/>
      <c r="N31" s="72"/>
      <c r="O31" s="68"/>
      <c r="P31" s="90"/>
      <c r="Q31" s="15"/>
      <c r="R31" s="15"/>
      <c r="S31" s="15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16"/>
      <c r="AX31" s="16"/>
      <c r="AY31" s="16"/>
      <c r="AZ31" s="16"/>
      <c r="BA31" s="16"/>
      <c r="BB31" s="16"/>
      <c r="BC31" s="16"/>
      <c r="BD31" s="16"/>
      <c r="BE31" s="16"/>
      <c r="BF31" s="16"/>
      <c r="BG31" s="16"/>
      <c r="BH31" s="16"/>
      <c r="BI31" s="16"/>
      <c r="BJ31" s="16"/>
      <c r="BK31" s="16"/>
      <c r="BL31" s="16"/>
      <c r="BM31" s="16"/>
      <c r="BN31" s="16"/>
      <c r="BO31" s="16"/>
      <c r="BP31" s="16"/>
      <c r="BQ31" s="16"/>
      <c r="BR31" s="16"/>
      <c r="BS31" s="16"/>
      <c r="BT31" s="16"/>
      <c r="BU31" s="16"/>
      <c r="BV31" s="16"/>
      <c r="BW31" s="16"/>
      <c r="BX31" s="16"/>
      <c r="BY31" s="16"/>
      <c r="BZ31" s="16"/>
      <c r="CA31" s="16"/>
      <c r="CB31" s="16"/>
      <c r="CC31" s="16"/>
      <c r="CD31" s="16"/>
      <c r="CE31" s="16"/>
      <c r="CF31" s="16"/>
      <c r="CG31" s="16"/>
      <c r="CH31" s="16"/>
      <c r="CI31" s="16"/>
      <c r="CJ31" s="16"/>
      <c r="CK31" s="16"/>
      <c r="CL31" s="16"/>
      <c r="CM31" s="16"/>
      <c r="CN31" s="16"/>
      <c r="CO31" s="16"/>
      <c r="CP31" s="16"/>
      <c r="CQ31" s="16"/>
      <c r="CR31" s="16"/>
      <c r="CS31" s="16"/>
      <c r="CT31" s="16"/>
      <c r="CU31" s="16"/>
      <c r="CV31" s="16"/>
      <c r="CW31" s="16"/>
      <c r="CX31" s="16"/>
      <c r="CY31" s="16"/>
      <c r="CZ31" s="16"/>
      <c r="DA31" s="16"/>
      <c r="DB31" s="16"/>
      <c r="DC31" s="16"/>
      <c r="DD31" s="16"/>
      <c r="DE31" s="16"/>
      <c r="DF31" s="16"/>
      <c r="DG31" s="16"/>
      <c r="DH31" s="16"/>
      <c r="DI31" s="16"/>
      <c r="DJ31" s="16"/>
      <c r="DK31" s="16"/>
      <c r="DL31" s="16"/>
      <c r="DM31" s="16"/>
      <c r="DN31" s="16"/>
      <c r="DO31" s="16"/>
      <c r="DP31" s="16"/>
      <c r="DQ31" s="16"/>
      <c r="DR31" s="16"/>
    </row>
    <row r="32" spans="1:122" s="54" customFormat="1">
      <c r="A32" s="112" t="s">
        <v>0</v>
      </c>
      <c r="B32" s="112"/>
      <c r="C32" s="113">
        <f>SUM(C3:C31)</f>
        <v>2395301</v>
      </c>
      <c r="D32" s="114">
        <f>SUM(D2:D31)</f>
        <v>33192</v>
      </c>
      <c r="E32" s="115">
        <f>SUM(E2:E31)</f>
        <v>2006665.5999999999</v>
      </c>
      <c r="F32" s="113">
        <f>SUM(F2:F31)</f>
        <v>1832278</v>
      </c>
      <c r="G32" s="116">
        <f>SUM(G2:G31)</f>
        <v>3038571</v>
      </c>
      <c r="H32" s="116"/>
      <c r="I32" s="116">
        <f>SUM(I2:I31)</f>
        <v>1820327</v>
      </c>
      <c r="J32" s="116"/>
      <c r="K32" s="117">
        <f>SUM(K2:K31)</f>
        <v>1218244</v>
      </c>
      <c r="L32" s="126">
        <f>SUM(L2:L31)</f>
        <v>730946.4</v>
      </c>
      <c r="M32" s="118">
        <f>SUM(M2:M31)</f>
        <v>405656.93944800005</v>
      </c>
      <c r="N32" s="119">
        <f>SUM(N2:N31)</f>
        <v>5335908.72</v>
      </c>
      <c r="O32" s="115">
        <f>SUM(O2:O31)</f>
        <v>1275719.2000000004</v>
      </c>
      <c r="P32" s="120"/>
      <c r="Q32" s="52"/>
      <c r="R32" s="52"/>
      <c r="S32" s="52"/>
      <c r="T32" s="53"/>
      <c r="U32" s="53"/>
      <c r="V32" s="53"/>
      <c r="W32" s="53"/>
      <c r="X32" s="53"/>
      <c r="Y32" s="53"/>
      <c r="Z32" s="53"/>
      <c r="AA32" s="53"/>
      <c r="AB32" s="53"/>
      <c r="AC32" s="53"/>
      <c r="AD32" s="53"/>
      <c r="AE32" s="53"/>
      <c r="AF32" s="53"/>
      <c r="AG32" s="53"/>
      <c r="AH32" s="53"/>
      <c r="AI32" s="53"/>
      <c r="AJ32" s="53"/>
      <c r="AK32" s="53"/>
      <c r="AL32" s="53"/>
      <c r="AM32" s="53"/>
      <c r="AN32" s="53"/>
      <c r="AO32" s="53"/>
      <c r="AP32" s="53"/>
      <c r="AQ32" s="53"/>
      <c r="AR32" s="53"/>
      <c r="AS32" s="53"/>
      <c r="AT32" s="53"/>
      <c r="AU32" s="53"/>
      <c r="AV32" s="53"/>
      <c r="AW32" s="53"/>
      <c r="AX32" s="53"/>
      <c r="AY32" s="53"/>
      <c r="AZ32" s="53"/>
      <c r="BA32" s="53"/>
      <c r="BB32" s="53"/>
      <c r="BC32" s="53"/>
      <c r="BD32" s="53"/>
      <c r="BE32" s="53"/>
      <c r="BF32" s="53"/>
      <c r="BG32" s="53"/>
      <c r="BH32" s="53"/>
      <c r="BI32" s="53"/>
      <c r="BJ32" s="53"/>
      <c r="BK32" s="53"/>
      <c r="BL32" s="53"/>
      <c r="BM32" s="53"/>
      <c r="BN32" s="53"/>
      <c r="BO32" s="53"/>
      <c r="BP32" s="53"/>
      <c r="BQ32" s="53"/>
      <c r="BR32" s="53"/>
      <c r="BS32" s="53"/>
      <c r="BT32" s="53"/>
      <c r="BU32" s="53"/>
      <c r="BV32" s="53"/>
      <c r="BW32" s="53"/>
      <c r="BX32" s="53"/>
      <c r="BY32" s="53"/>
      <c r="BZ32" s="53"/>
      <c r="CA32" s="53"/>
      <c r="CB32" s="53"/>
      <c r="CC32" s="53"/>
      <c r="CD32" s="53"/>
      <c r="CE32" s="53"/>
      <c r="CF32" s="53"/>
      <c r="CG32" s="53"/>
      <c r="CH32" s="53"/>
      <c r="CI32" s="53"/>
      <c r="CJ32" s="53"/>
      <c r="CK32" s="53"/>
      <c r="CL32" s="53"/>
      <c r="CM32" s="53"/>
      <c r="CN32" s="53"/>
      <c r="CO32" s="53"/>
      <c r="CP32" s="53"/>
      <c r="CQ32" s="53"/>
      <c r="CR32" s="53"/>
      <c r="CS32" s="53"/>
      <c r="CT32" s="53"/>
      <c r="CU32" s="53"/>
      <c r="CV32" s="53"/>
      <c r="CW32" s="53"/>
      <c r="CX32" s="53"/>
      <c r="CY32" s="53"/>
      <c r="CZ32" s="53"/>
      <c r="DA32" s="53"/>
      <c r="DB32" s="53"/>
      <c r="DC32" s="53"/>
      <c r="DD32" s="53"/>
      <c r="DE32" s="53"/>
      <c r="DF32" s="53"/>
      <c r="DG32" s="53"/>
      <c r="DH32" s="53"/>
      <c r="DI32" s="53"/>
      <c r="DJ32" s="53"/>
      <c r="DK32" s="53"/>
      <c r="DL32" s="53"/>
      <c r="DM32" s="53"/>
      <c r="DN32" s="53"/>
      <c r="DO32" s="53"/>
      <c r="DP32" s="53"/>
      <c r="DQ32" s="53"/>
      <c r="DR32" s="53"/>
    </row>
    <row r="33" spans="1:16">
      <c r="A33" s="75"/>
      <c r="B33" s="109"/>
      <c r="C33" s="121"/>
      <c r="D33" s="100" t="s">
        <v>69</v>
      </c>
      <c r="E33" s="79"/>
      <c r="F33" s="69"/>
      <c r="G33" s="70"/>
      <c r="H33" s="71"/>
      <c r="I33" s="70"/>
      <c r="J33" s="71"/>
      <c r="K33" s="100"/>
      <c r="L33" s="79"/>
      <c r="M33" s="79"/>
      <c r="N33" s="79"/>
      <c r="O33" s="100"/>
      <c r="P33" s="74"/>
    </row>
    <row r="34" spans="1:16">
      <c r="D34" s="3"/>
      <c r="E34" s="1"/>
      <c r="F34" s="55"/>
      <c r="G34" s="47"/>
      <c r="H34" s="42"/>
      <c r="I34" s="47"/>
      <c r="J34" s="42"/>
      <c r="K34" t="s">
        <v>63</v>
      </c>
      <c r="L34" s="1"/>
      <c r="M34" s="1"/>
      <c r="N34" s="1"/>
      <c r="P34" s="8"/>
    </row>
    <row r="35" spans="1:16">
      <c r="D35" s="3"/>
      <c r="E35" s="1"/>
      <c r="F35" s="55"/>
      <c r="G35" s="47"/>
      <c r="H35" s="42"/>
      <c r="I35" s="47"/>
      <c r="J35" s="42"/>
      <c r="K35" t="s">
        <v>25</v>
      </c>
      <c r="L35" s="1"/>
      <c r="M35" s="1"/>
      <c r="N35" s="1"/>
      <c r="P35" s="8"/>
    </row>
    <row r="36" spans="1:16">
      <c r="C36" s="10"/>
      <c r="E36" s="1"/>
      <c r="F36" s="55"/>
      <c r="G36" s="47"/>
      <c r="H36" s="42"/>
      <c r="I36" s="47"/>
      <c r="J36" s="42"/>
      <c r="K36" s="5"/>
      <c r="L36" s="1"/>
      <c r="M36" s="1"/>
      <c r="N36" s="1"/>
    </row>
    <row r="37" spans="1:16">
      <c r="C37" s="10"/>
      <c r="E37" s="1"/>
      <c r="F37" s="55"/>
      <c r="G37" s="47"/>
      <c r="H37" s="42"/>
      <c r="I37" s="47"/>
      <c r="J37" s="42"/>
      <c r="L37" s="1"/>
      <c r="M37" s="1"/>
      <c r="N37" s="1"/>
      <c r="P37" s="8"/>
    </row>
    <row r="38" spans="1:16">
      <c r="C38" s="10"/>
      <c r="E38" s="1"/>
      <c r="F38" s="43"/>
      <c r="G38" s="45"/>
      <c r="H38" s="46"/>
      <c r="I38" s="45"/>
      <c r="J38" s="46"/>
      <c r="L38" s="1"/>
      <c r="M38" s="1"/>
      <c r="N38" s="1"/>
      <c r="P38" s="8"/>
    </row>
    <row r="39" spans="1:16">
      <c r="C39" s="10"/>
      <c r="F39" s="55"/>
      <c r="G39" s="47"/>
      <c r="H39" s="42"/>
      <c r="I39" s="47"/>
      <c r="J39" s="42"/>
      <c r="L39" s="1"/>
      <c r="M39" s="1"/>
      <c r="N39" s="1"/>
      <c r="P39" s="8"/>
    </row>
    <row r="40" spans="1:16">
      <c r="F40" s="55"/>
      <c r="G40" s="47"/>
      <c r="H40" s="42"/>
      <c r="I40" s="47"/>
      <c r="J40" s="42"/>
    </row>
    <row r="41" spans="1:16">
      <c r="F41" s="55"/>
      <c r="G41" s="47"/>
      <c r="H41" s="42"/>
      <c r="I41" s="47"/>
      <c r="J41" s="42"/>
    </row>
    <row r="42" spans="1:16">
      <c r="F42" s="55"/>
      <c r="G42" s="47"/>
      <c r="H42" s="42"/>
      <c r="I42" s="47"/>
      <c r="J42" s="42"/>
    </row>
    <row r="43" spans="1:16">
      <c r="F43" s="55"/>
      <c r="G43" s="47"/>
      <c r="H43" s="42"/>
      <c r="I43" s="47"/>
      <c r="J43" s="42"/>
    </row>
    <row r="44" spans="1:16">
      <c r="F44" s="55"/>
      <c r="G44" s="47"/>
      <c r="H44" s="42"/>
      <c r="I44" s="47"/>
      <c r="J44" s="42"/>
    </row>
    <row r="45" spans="1:16">
      <c r="F45" s="55"/>
      <c r="G45" s="47"/>
      <c r="H45" s="42"/>
      <c r="I45" s="47"/>
      <c r="J45" s="42"/>
    </row>
    <row r="46" spans="1:16">
      <c r="F46" s="55"/>
      <c r="G46" s="47"/>
      <c r="H46" s="42"/>
      <c r="I46" s="47"/>
      <c r="J46" s="42"/>
    </row>
    <row r="47" spans="1:16">
      <c r="F47" s="55"/>
      <c r="G47" s="47"/>
      <c r="H47" s="42"/>
      <c r="I47" s="47"/>
      <c r="J47" s="42"/>
    </row>
    <row r="48" spans="1:16">
      <c r="F48" s="55"/>
      <c r="G48" s="47"/>
      <c r="H48" s="42"/>
      <c r="I48" s="47"/>
      <c r="J48" s="42"/>
    </row>
    <row r="49" spans="6:10">
      <c r="F49" s="55"/>
      <c r="G49" s="47"/>
      <c r="H49" s="42"/>
      <c r="I49" s="49"/>
      <c r="J49" s="42"/>
    </row>
    <row r="50" spans="6:10">
      <c r="F50" s="43"/>
      <c r="G50" s="45"/>
      <c r="H50" s="46"/>
      <c r="I50" s="45"/>
      <c r="J50" s="46"/>
    </row>
    <row r="51" spans="6:10">
      <c r="F51" s="55"/>
      <c r="G51" s="47"/>
      <c r="H51" s="42"/>
      <c r="I51" s="47"/>
      <c r="J51" s="42"/>
    </row>
    <row r="52" spans="6:10">
      <c r="F52" s="43"/>
      <c r="G52" s="43"/>
      <c r="H52" s="44"/>
      <c r="I52" s="43"/>
      <c r="J52" s="44"/>
    </row>
    <row r="53" spans="6:10">
      <c r="F53" s="43"/>
      <c r="G53" s="43"/>
      <c r="H53" s="44"/>
      <c r="I53" s="43"/>
      <c r="J53" s="44"/>
    </row>
    <row r="54" spans="6:10">
      <c r="F54" s="56"/>
      <c r="G54" s="47"/>
      <c r="H54" s="42"/>
      <c r="I54" s="47"/>
      <c r="J54" s="42"/>
    </row>
    <row r="55" spans="6:10">
      <c r="F55" s="55"/>
      <c r="G55" s="47"/>
      <c r="H55" s="42"/>
      <c r="I55" s="47"/>
      <c r="J55" s="42"/>
    </row>
    <row r="56" spans="6:10">
      <c r="F56" s="55"/>
      <c r="G56" s="47"/>
      <c r="H56" s="42"/>
      <c r="I56" s="47"/>
      <c r="J56" s="42"/>
    </row>
    <row r="57" spans="6:10">
      <c r="F57" s="55"/>
      <c r="G57" s="41"/>
      <c r="H57" s="42"/>
      <c r="I57" s="41"/>
      <c r="J57" s="42"/>
    </row>
    <row r="58" spans="6:10">
      <c r="F58" s="55"/>
      <c r="G58" s="41"/>
      <c r="H58" s="42"/>
      <c r="I58" s="41"/>
      <c r="J58" s="42"/>
    </row>
    <row r="59" spans="6:10">
      <c r="F59" s="55"/>
      <c r="G59" s="41"/>
      <c r="H59" s="42"/>
      <c r="I59" s="41"/>
      <c r="J59" s="42"/>
    </row>
    <row r="60" spans="6:10">
      <c r="F60" s="55"/>
      <c r="G60" s="41"/>
      <c r="H60" s="42"/>
      <c r="I60" s="41"/>
      <c r="J60" s="42"/>
    </row>
    <row r="61" spans="6:10">
      <c r="F61" s="55"/>
      <c r="G61" s="41"/>
      <c r="H61" s="42"/>
      <c r="I61" s="41"/>
      <c r="J61" s="42"/>
    </row>
    <row r="62" spans="6:10">
      <c r="F62" s="55"/>
      <c r="G62" s="41"/>
      <c r="H62" s="42"/>
      <c r="I62" s="41"/>
      <c r="J62" s="42"/>
    </row>
    <row r="63" spans="6:10">
      <c r="F63" s="55"/>
      <c r="G63" s="41"/>
      <c r="H63" s="42"/>
      <c r="I63" s="41"/>
      <c r="J63" s="42"/>
    </row>
    <row r="64" spans="6:10">
      <c r="F64" s="55"/>
      <c r="G64" s="41"/>
      <c r="H64" s="42"/>
      <c r="I64" s="41"/>
      <c r="J64" s="42"/>
    </row>
    <row r="65" spans="6:10">
      <c r="F65" s="55"/>
      <c r="G65" s="41"/>
      <c r="H65" s="42"/>
      <c r="I65" s="41"/>
      <c r="J65" s="42"/>
    </row>
    <row r="66" spans="6:10">
      <c r="F66" s="55"/>
      <c r="G66" s="41"/>
      <c r="H66" s="42"/>
      <c r="I66" s="41"/>
      <c r="J66" s="42"/>
    </row>
    <row r="67" spans="6:10">
      <c r="F67" s="55"/>
      <c r="G67" s="41"/>
      <c r="H67" s="42"/>
      <c r="I67" s="41"/>
      <c r="J67" s="42"/>
    </row>
    <row r="68" spans="6:10">
      <c r="F68" s="55"/>
      <c r="G68" s="41"/>
      <c r="H68" s="42"/>
      <c r="I68" s="41"/>
      <c r="J68" s="42"/>
    </row>
    <row r="69" spans="6:10">
      <c r="F69" s="55"/>
      <c r="G69" s="41"/>
      <c r="H69" s="42"/>
      <c r="I69" s="41"/>
      <c r="J69" s="42"/>
    </row>
    <row r="70" spans="6:10">
      <c r="F70" s="55"/>
      <c r="G70" s="41"/>
      <c r="H70" s="42"/>
      <c r="I70" s="41"/>
      <c r="J70" s="42"/>
    </row>
    <row r="71" spans="6:10">
      <c r="F71" s="55"/>
      <c r="G71" s="41"/>
      <c r="H71" s="42"/>
      <c r="I71" s="41"/>
      <c r="J71" s="42"/>
    </row>
    <row r="72" spans="6:10">
      <c r="F72" s="55"/>
      <c r="G72" s="41"/>
      <c r="H72" s="42"/>
      <c r="I72" s="41"/>
      <c r="J72" s="42"/>
    </row>
    <row r="73" spans="6:10">
      <c r="F73" s="55"/>
      <c r="G73" s="41"/>
      <c r="H73" s="42"/>
      <c r="I73" s="41"/>
      <c r="J73" s="42"/>
    </row>
  </sheetData>
  <customSheetViews>
    <customSheetView guid="{076F2C1D-9B6E-4E51-8067-C3B804968F3E}" showPageBreaks="1" fitToPage="1" printArea="1" showRuler="0">
      <selection activeCell="D8" sqref="D8"/>
      <pageMargins left="0.25" right="0.25" top="0.5" bottom="0.5" header="0.25" footer="0.25"/>
      <printOptions verticalCentered="1" gridLines="1"/>
      <pageSetup paperSize="17" scale="48" orientation="landscape" r:id="rId1"/>
      <headerFooter alignWithMargins="0">
        <oddHeader>&amp;C&amp;"Arial,Bold"&amp;12&amp;F&amp;R&amp;12&amp;D</oddHeader>
      </headerFooter>
    </customSheetView>
    <customSheetView guid="{E574976F-F4F2-4DCE-A42A-08D90B7FBD99}" showPageBreaks="1" fitToPage="1" printArea="1" hiddenColumns="1" showRuler="0">
      <selection activeCell="G14" sqref="G14"/>
      <pageMargins left="0.25" right="0.25" top="0.5" bottom="0.5" header="0.25" footer="0.25"/>
      <printOptions verticalCentered="1" gridLines="1"/>
      <pageSetup paperSize="17" scale="54" orientation="landscape" r:id="rId2"/>
      <headerFooter alignWithMargins="0">
        <oddHeader>&amp;C&amp;"Arial,Bold"&amp;12&amp;F&amp;R&amp;12&amp;D</oddHeader>
      </headerFooter>
    </customSheetView>
  </customSheetViews>
  <phoneticPr fontId="0" type="noConversion"/>
  <printOptions verticalCentered="1" gridLines="1"/>
  <pageMargins left="0.25" right="0.25" top="0.5" bottom="0.5" header="0.25" footer="0.25"/>
  <pageSetup paperSize="17" scale="120" orientation="landscape" r:id="rId3"/>
  <headerFooter alignWithMargins="0">
    <oddHeader>&amp;C&amp;"Arial,Bold"&amp;12&amp;F&amp;R&amp;12&amp;D</oddHeader>
  </headerFooter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>
  <dimension ref="A1:F31"/>
  <sheetViews>
    <sheetView workbookViewId="0">
      <selection activeCell="D55" sqref="D55"/>
    </sheetView>
  </sheetViews>
  <sheetFormatPr defaultRowHeight="12.75"/>
  <cols>
    <col min="1" max="1" width="15.5703125" customWidth="1"/>
  </cols>
  <sheetData>
    <row r="1" spans="1:5">
      <c r="A1" t="s">
        <v>1</v>
      </c>
    </row>
    <row r="2" spans="1:5">
      <c r="B2" t="s">
        <v>5</v>
      </c>
      <c r="C2" t="s">
        <v>9</v>
      </c>
    </row>
    <row r="3" spans="1:5">
      <c r="A3" t="s">
        <v>2</v>
      </c>
      <c r="B3">
        <v>77</v>
      </c>
      <c r="C3">
        <v>0.4</v>
      </c>
      <c r="D3">
        <f>B3*C3</f>
        <v>30.8</v>
      </c>
    </row>
    <row r="4" spans="1:5">
      <c r="A4" t="s">
        <v>3</v>
      </c>
      <c r="B4">
        <v>72</v>
      </c>
      <c r="C4">
        <v>0.15</v>
      </c>
      <c r="D4">
        <f>B4*C4</f>
        <v>10.799999999999999</v>
      </c>
    </row>
    <row r="5" spans="1:5">
      <c r="A5" t="s">
        <v>4</v>
      </c>
      <c r="B5">
        <v>60</v>
      </c>
      <c r="C5">
        <v>0.2</v>
      </c>
      <c r="D5">
        <f>B5*C5</f>
        <v>12</v>
      </c>
    </row>
    <row r="6" spans="1:5">
      <c r="C6">
        <f>SUM(C3:C5)</f>
        <v>0.75</v>
      </c>
      <c r="D6">
        <f>SUM(D3:D5)</f>
        <v>53.6</v>
      </c>
    </row>
    <row r="8" spans="1:5">
      <c r="D8" s="2">
        <f>D6/C6</f>
        <v>71.466666666666669</v>
      </c>
      <c r="E8" t="s">
        <v>6</v>
      </c>
    </row>
    <row r="10" spans="1:5">
      <c r="A10" t="s">
        <v>7</v>
      </c>
      <c r="D10" t="s">
        <v>13</v>
      </c>
    </row>
    <row r="11" spans="1:5">
      <c r="A11" t="s">
        <v>10</v>
      </c>
      <c r="B11" t="s">
        <v>11</v>
      </c>
      <c r="C11" t="s">
        <v>12</v>
      </c>
      <c r="D11" t="s">
        <v>0</v>
      </c>
    </row>
    <row r="12" spans="1:5">
      <c r="A12" t="s">
        <v>8</v>
      </c>
      <c r="B12">
        <v>32</v>
      </c>
      <c r="C12" t="s">
        <v>30</v>
      </c>
      <c r="D12">
        <v>48</v>
      </c>
    </row>
    <row r="14" spans="1:5">
      <c r="A14" t="s">
        <v>23</v>
      </c>
      <c r="D14" s="2">
        <f>D8-D12</f>
        <v>23.466666666666669</v>
      </c>
    </row>
    <row r="17" spans="1:6">
      <c r="C17" t="s">
        <v>28</v>
      </c>
    </row>
    <row r="18" spans="1:6">
      <c r="C18" t="s">
        <v>17</v>
      </c>
    </row>
    <row r="19" spans="1:6">
      <c r="C19" t="s">
        <v>19</v>
      </c>
    </row>
    <row r="20" spans="1:6">
      <c r="C20" t="s">
        <v>18</v>
      </c>
    </row>
    <row r="21" spans="1:6">
      <c r="C21" t="s">
        <v>20</v>
      </c>
    </row>
    <row r="23" spans="1:6">
      <c r="A23" t="s">
        <v>21</v>
      </c>
    </row>
    <row r="24" spans="1:6">
      <c r="A24" t="s">
        <v>14</v>
      </c>
    </row>
    <row r="25" spans="1:6">
      <c r="A25" t="s">
        <v>15</v>
      </c>
    </row>
    <row r="26" spans="1:6">
      <c r="A26" t="s">
        <v>16</v>
      </c>
    </row>
    <row r="28" spans="1:6">
      <c r="A28" t="s">
        <v>26</v>
      </c>
    </row>
    <row r="29" spans="1:6">
      <c r="A29" t="s">
        <v>29</v>
      </c>
      <c r="F29" t="s">
        <v>27</v>
      </c>
    </row>
    <row r="31" spans="1:6">
      <c r="A31" t="s">
        <v>24</v>
      </c>
    </row>
  </sheetData>
  <customSheetViews>
    <customSheetView guid="{076F2C1D-9B6E-4E51-8067-C3B804968F3E}" showRuler="0">
      <selection activeCell="J15" sqref="J15"/>
      <pageMargins left="0.75" right="0.75" top="1" bottom="1" header="0.5" footer="0.5"/>
      <pageSetup orientation="portrait" r:id="rId1"/>
      <headerFooter alignWithMargins="0"/>
    </customSheetView>
    <customSheetView guid="{E574976F-F4F2-4DCE-A42A-08D90B7FBD99}" showRuler="0">
      <selection activeCell="J15" sqref="J15"/>
      <pageMargins left="0.75" right="0.75" top="1" bottom="1" header="0.5" footer="0.5"/>
      <pageSetup orientation="portrait" r:id="rId2"/>
      <headerFooter alignWithMargins="0"/>
    </customSheetView>
  </customSheetViews>
  <phoneticPr fontId="0" type="noConversion"/>
  <pageMargins left="0.75" right="0.75" top="1" bottom="1" header="0.5" footer="0.5"/>
  <pageSetup orientation="portrait" r:id="rId3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H38"/>
  <sheetViews>
    <sheetView workbookViewId="0">
      <selection activeCell="B42" sqref="B42"/>
    </sheetView>
  </sheetViews>
  <sheetFormatPr defaultRowHeight="12.75"/>
  <cols>
    <col min="1" max="1" width="26.5703125" bestFit="1" customWidth="1"/>
    <col min="2" max="2" width="28.28515625" bestFit="1" customWidth="1"/>
    <col min="3" max="3" width="8.140625" customWidth="1"/>
    <col min="4" max="4" width="8.42578125" customWidth="1"/>
    <col min="5" max="5" width="6.28515625" customWidth="1"/>
    <col min="6" max="6" width="8" customWidth="1"/>
    <col min="7" max="7" width="15.85546875" hidden="1" customWidth="1"/>
    <col min="8" max="8" width="4.140625" bestFit="1" customWidth="1"/>
  </cols>
  <sheetData>
    <row r="1" spans="1:8" s="6" customFormat="1">
      <c r="A1" s="6" t="s">
        <v>37</v>
      </c>
    </row>
    <row r="2" spans="1:8" s="6" customFormat="1">
      <c r="A2" s="6" t="s">
        <v>34</v>
      </c>
      <c r="B2" s="6" t="s">
        <v>33</v>
      </c>
      <c r="C2" s="6" t="s">
        <v>36</v>
      </c>
      <c r="D2" s="6" t="s">
        <v>35</v>
      </c>
      <c r="E2" s="6" t="s">
        <v>31</v>
      </c>
      <c r="F2" s="6" t="s">
        <v>32</v>
      </c>
    </row>
    <row r="3" spans="1:8">
      <c r="A3" t="s">
        <v>42</v>
      </c>
      <c r="B3" s="7" t="s">
        <v>43</v>
      </c>
      <c r="C3">
        <v>2</v>
      </c>
      <c r="D3" t="s">
        <v>44</v>
      </c>
    </row>
    <row r="4" spans="1:8">
      <c r="A4" t="s">
        <v>42</v>
      </c>
      <c r="B4" s="7" t="s">
        <v>45</v>
      </c>
      <c r="C4">
        <v>2</v>
      </c>
      <c r="D4" t="s">
        <v>44</v>
      </c>
    </row>
    <row r="5" spans="1:8">
      <c r="A5" t="s">
        <v>46</v>
      </c>
      <c r="B5" s="7" t="s">
        <v>47</v>
      </c>
    </row>
    <row r="6" spans="1:8">
      <c r="A6" t="s">
        <v>46</v>
      </c>
      <c r="B6" s="7" t="s">
        <v>48</v>
      </c>
    </row>
    <row r="11" spans="1:8" s="6" customFormat="1" ht="13.5" thickBot="1">
      <c r="A11" s="6" t="s">
        <v>38</v>
      </c>
    </row>
    <row r="12" spans="1:8" s="24" customFormat="1" ht="30" customHeight="1" thickBot="1">
      <c r="A12" s="36" t="s">
        <v>39</v>
      </c>
      <c r="B12" s="37" t="s">
        <v>33</v>
      </c>
      <c r="C12" s="38" t="s">
        <v>40</v>
      </c>
      <c r="D12" s="38" t="s">
        <v>41</v>
      </c>
      <c r="E12" s="37" t="s">
        <v>5</v>
      </c>
      <c r="F12" s="38" t="s">
        <v>51</v>
      </c>
      <c r="G12" s="37" t="s">
        <v>52</v>
      </c>
      <c r="H12" s="39" t="s">
        <v>55</v>
      </c>
    </row>
    <row r="13" spans="1:8" s="4" customFormat="1">
      <c r="A13" s="25" t="s">
        <v>60</v>
      </c>
      <c r="B13" s="26" t="s">
        <v>61</v>
      </c>
      <c r="C13" s="26">
        <v>2650</v>
      </c>
      <c r="D13" s="26">
        <v>2300</v>
      </c>
      <c r="E13" s="26">
        <v>34</v>
      </c>
      <c r="F13" s="26">
        <v>20000</v>
      </c>
      <c r="G13" s="26"/>
      <c r="H13" s="27">
        <v>62</v>
      </c>
    </row>
    <row r="14" spans="1:8" s="4" customFormat="1">
      <c r="A14" s="25"/>
      <c r="B14" s="26"/>
      <c r="C14" s="26"/>
      <c r="D14" s="26"/>
      <c r="E14" s="26"/>
      <c r="F14" s="26"/>
      <c r="G14" s="26"/>
      <c r="H14" s="27"/>
    </row>
    <row r="15" spans="1:8">
      <c r="A15" s="17" t="s">
        <v>56</v>
      </c>
      <c r="B15" s="3" t="s">
        <v>57</v>
      </c>
      <c r="C15" s="3">
        <v>2950</v>
      </c>
      <c r="D15" s="3">
        <v>2800</v>
      </c>
      <c r="E15" s="3">
        <v>32</v>
      </c>
      <c r="F15" s="28">
        <v>20000</v>
      </c>
      <c r="G15" s="28">
        <v>25000</v>
      </c>
      <c r="H15" s="29">
        <v>85</v>
      </c>
    </row>
    <row r="16" spans="1:8">
      <c r="A16" s="17" t="s">
        <v>58</v>
      </c>
      <c r="B16" s="3" t="s">
        <v>59</v>
      </c>
      <c r="C16" s="3">
        <v>2950</v>
      </c>
      <c r="D16" s="3">
        <v>2800</v>
      </c>
      <c r="E16" s="3">
        <v>32</v>
      </c>
      <c r="F16" s="28">
        <v>30000</v>
      </c>
      <c r="G16" s="28">
        <v>36000</v>
      </c>
      <c r="H16" s="29">
        <v>85</v>
      </c>
    </row>
    <row r="17" spans="1:8">
      <c r="A17" s="17" t="s">
        <v>53</v>
      </c>
      <c r="B17" s="16" t="s">
        <v>49</v>
      </c>
      <c r="C17" s="18">
        <v>3100</v>
      </c>
      <c r="D17" s="3">
        <v>2950</v>
      </c>
      <c r="E17" s="3">
        <v>32</v>
      </c>
      <c r="F17" s="28">
        <v>30000</v>
      </c>
      <c r="G17" s="28">
        <v>36000</v>
      </c>
      <c r="H17" s="29">
        <v>85</v>
      </c>
    </row>
    <row r="18" spans="1:8">
      <c r="A18" s="17" t="s">
        <v>54</v>
      </c>
      <c r="B18" s="3" t="s">
        <v>76</v>
      </c>
      <c r="C18" s="3">
        <v>2400</v>
      </c>
      <c r="D18" s="3">
        <v>2280</v>
      </c>
      <c r="E18" s="23">
        <v>25</v>
      </c>
      <c r="F18" s="28">
        <v>24000</v>
      </c>
      <c r="G18" s="28">
        <v>30000</v>
      </c>
      <c r="H18" s="29">
        <v>85</v>
      </c>
    </row>
    <row r="19" spans="1:8">
      <c r="A19" s="17" t="s">
        <v>54</v>
      </c>
      <c r="B19" s="3" t="s">
        <v>75</v>
      </c>
      <c r="C19" s="3">
        <v>2850</v>
      </c>
      <c r="D19" s="3">
        <v>2700</v>
      </c>
      <c r="E19" s="23">
        <v>30</v>
      </c>
      <c r="F19" s="28">
        <v>24000</v>
      </c>
      <c r="G19" s="28">
        <v>30000</v>
      </c>
      <c r="H19" s="29">
        <v>85</v>
      </c>
    </row>
    <row r="20" spans="1:8" ht="13.5" thickBot="1">
      <c r="A20" s="30" t="s">
        <v>74</v>
      </c>
      <c r="B20" s="31" t="s">
        <v>50</v>
      </c>
      <c r="C20" s="32">
        <v>3100</v>
      </c>
      <c r="D20" s="33">
        <v>2945</v>
      </c>
      <c r="E20" s="33">
        <v>32</v>
      </c>
      <c r="F20" s="34">
        <v>30000</v>
      </c>
      <c r="G20" s="34"/>
      <c r="H20" s="35">
        <v>85</v>
      </c>
    </row>
    <row r="21" spans="1:8">
      <c r="F21" s="5"/>
      <c r="G21" s="5"/>
    </row>
    <row r="22" spans="1:8">
      <c r="F22" s="5"/>
      <c r="G22" s="5"/>
    </row>
    <row r="23" spans="1:8">
      <c r="F23" s="5"/>
      <c r="G23" s="5"/>
    </row>
    <row r="24" spans="1:8">
      <c r="F24" s="5"/>
      <c r="G24" s="5"/>
    </row>
    <row r="25" spans="1:8">
      <c r="F25" s="5"/>
      <c r="G25" s="5"/>
    </row>
    <row r="26" spans="1:8">
      <c r="F26" s="5"/>
      <c r="G26" s="5"/>
    </row>
    <row r="27" spans="1:8">
      <c r="F27" s="5"/>
      <c r="G27" s="5"/>
    </row>
    <row r="28" spans="1:8">
      <c r="F28" s="5"/>
      <c r="G28" s="5"/>
    </row>
    <row r="29" spans="1:8">
      <c r="F29" s="5"/>
      <c r="G29" s="5"/>
    </row>
    <row r="30" spans="1:8">
      <c r="F30" s="5"/>
      <c r="G30" s="5"/>
    </row>
    <row r="31" spans="1:8">
      <c r="F31" s="5"/>
      <c r="G31" s="5"/>
    </row>
    <row r="32" spans="1:8">
      <c r="F32" s="5"/>
      <c r="G32" s="5"/>
    </row>
    <row r="33" spans="6:7">
      <c r="F33" s="5"/>
      <c r="G33" s="5"/>
    </row>
    <row r="34" spans="6:7">
      <c r="F34" s="5"/>
      <c r="G34" s="5"/>
    </row>
    <row r="35" spans="6:7">
      <c r="F35" s="5"/>
      <c r="G35" s="5"/>
    </row>
    <row r="36" spans="6:7">
      <c r="F36" s="5"/>
      <c r="G36" s="5"/>
    </row>
    <row r="37" spans="6:7">
      <c r="F37" s="5"/>
      <c r="G37" s="5"/>
    </row>
    <row r="38" spans="6:7">
      <c r="F38" s="5"/>
      <c r="G38" s="5"/>
    </row>
  </sheetData>
  <customSheetViews>
    <customSheetView guid="{076F2C1D-9B6E-4E51-8067-C3B804968F3E}" hiddenColumns="1" showRuler="0">
      <selection activeCell="A12" sqref="A12:H20"/>
      <pageMargins left="0.75" right="0.75" top="1" bottom="1" header="0.5" footer="0.5"/>
      <pageSetup orientation="portrait" r:id="rId1"/>
      <headerFooter alignWithMargins="0"/>
    </customSheetView>
    <customSheetView guid="{E574976F-F4F2-4DCE-A42A-08D90B7FBD99}" hiddenColumns="1" showRuler="0">
      <selection activeCell="A12" sqref="A12:H20"/>
      <pageMargins left="0.75" right="0.75" top="1" bottom="1" header="0.5" footer="0.5"/>
      <pageSetup orientation="portrait" r:id="rId2"/>
      <headerFooter alignWithMargins="0"/>
    </customSheetView>
  </customSheetViews>
  <phoneticPr fontId="0" type="noConversion"/>
  <pageMargins left="0.75" right="0.75" top="1" bottom="1" header="0.5" footer="0.5"/>
  <pageSetup orientation="portrait" r:id="rId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Build Fixture Count</vt:lpstr>
      <vt:lpstr>Eff. Info</vt:lpstr>
      <vt:lpstr>Ballast-Lamp Data</vt:lpstr>
      <vt:lpstr>'Build Fixture Count'!Print_Area</vt:lpstr>
      <vt:lpstr>'Build Fixture Count'!Print_Titles</vt:lpstr>
    </vt:vector>
  </TitlesOfParts>
  <Company>Facilities and Services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KVREIFST</dc:creator>
  <cp:lastModifiedBy>Morgan Johnston</cp:lastModifiedBy>
  <cp:lastPrinted>2011-03-25T19:51:35Z</cp:lastPrinted>
  <dcterms:created xsi:type="dcterms:W3CDTF">2006-11-06T03:27:11Z</dcterms:created>
  <dcterms:modified xsi:type="dcterms:W3CDTF">2011-05-31T19:42:00Z</dcterms:modified>
</cp:coreProperties>
</file>